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850"/>
  </bookViews>
  <sheets>
    <sheet name="公共预算收支调整表" sheetId="8" r:id="rId1"/>
    <sheet name="政府性基金预算收支调整表" sheetId="9" r:id="rId2"/>
    <sheet name="社会保险基金预算调整表" sheetId="19" r:id="rId3"/>
    <sheet name="国有资本经营预算调整表" sheetId="20" r:id="rId4"/>
    <sheet name="债务限额和余额情况表 " sheetId="15" r:id="rId5"/>
    <sheet name="新增政府债券安排表" sheetId="21" r:id="rId6"/>
  </sheets>
  <externalReferences>
    <externalReference r:id="rId7"/>
  </externalReferences>
  <definedNames>
    <definedName name="_xlnm._FilterDatabase" localSheetId="1" hidden="1">政府性基金预算收支调整表!$A$6:$L$48</definedName>
    <definedName name="_xlnm.Print_Area" localSheetId="0">公共预算收支调整表!$A$1:$L$76</definedName>
    <definedName name="_xlnm.Print_Area" localSheetId="4">'债务限额和余额情况表 '!$A$1:$C$7</definedName>
    <definedName name="_xlnm.Print_Area" hidden="1">#N/A</definedName>
    <definedName name="_xlnm.Print_Titles" localSheetId="3">国有资本经营预算调整表!$1:$5</definedName>
    <definedName name="_xlnm.Print_Titles" localSheetId="0">公共预算收支调整表!$4:$7</definedName>
    <definedName name="_xlnm.Print_Titles" localSheetId="1">政府性基金预算收支调整表!$4:$6</definedName>
    <definedName name="_xlnm.Print_Titles" hidden="1">#N/A</definedName>
    <definedName name="Print_Titles_1">#N/A</definedName>
    <definedName name="地区名称">#REF!</definedName>
    <definedName name="_xlnm.Print_Area" localSheetId="2">社会保险基金预算调整表!$A$1:$N$21</definedName>
    <definedName name="_xlnm.Print_Titles" localSheetId="5">新增政府债券安排表!$4:$4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<sst xmlns="http://schemas.openxmlformats.org/spreadsheetml/2006/main" count="334" uniqueCount="298">
  <si>
    <t>附件1</t>
  </si>
  <si>
    <r>
      <rPr>
        <sz val="22"/>
        <color indexed="8"/>
        <rFont val="方正小标宋简体"/>
        <charset val="134"/>
      </rPr>
      <t>融安县</t>
    </r>
    <r>
      <rPr>
        <sz val="22"/>
        <color indexed="8"/>
        <rFont val="Times New Roman"/>
        <charset val="134"/>
      </rPr>
      <t>2025</t>
    </r>
    <r>
      <rPr>
        <sz val="22"/>
        <color indexed="8"/>
        <rFont val="方正小标宋简体"/>
        <charset val="134"/>
      </rPr>
      <t>年公共预算收支调整表</t>
    </r>
  </si>
  <si>
    <r>
      <rPr>
        <sz val="12"/>
        <rFont val="宋体"/>
        <charset val="134"/>
      </rPr>
      <t>融安县财政局编</t>
    </r>
    <r>
      <rPr>
        <sz val="12"/>
        <rFont val="Times New Roman"/>
        <charset val="0"/>
      </rPr>
      <t xml:space="preserve">                                 </t>
    </r>
  </si>
  <si>
    <r>
      <rPr>
        <sz val="12"/>
        <rFont val="宋体"/>
        <charset val="134"/>
      </rPr>
      <t>单位：万元</t>
    </r>
  </si>
  <si>
    <r>
      <rPr>
        <sz val="11"/>
        <rFont val="黑体"/>
        <charset val="134"/>
      </rPr>
      <t>收入</t>
    </r>
  </si>
  <si>
    <r>
      <rPr>
        <sz val="11"/>
        <rFont val="黑体"/>
        <charset val="134"/>
      </rPr>
      <t>支出</t>
    </r>
  </si>
  <si>
    <t>预   算   科   目</t>
  </si>
  <si>
    <t>2024年决算收入数</t>
  </si>
  <si>
    <r>
      <rPr>
        <sz val="11"/>
        <rFont val="Times New Roman"/>
        <charset val="0"/>
      </rPr>
      <t>2025</t>
    </r>
    <r>
      <rPr>
        <sz val="11"/>
        <rFont val="黑体"/>
        <charset val="0"/>
      </rPr>
      <t>年预算收入</t>
    </r>
  </si>
  <si>
    <r>
      <rPr>
        <sz val="11"/>
        <color theme="1"/>
        <rFont val="Times New Roman"/>
        <charset val="134"/>
      </rPr>
      <t>2025</t>
    </r>
    <r>
      <rPr>
        <sz val="11"/>
        <color theme="1"/>
        <rFont val="黑体"/>
        <charset val="134"/>
      </rPr>
      <t>年调整预算收入</t>
    </r>
  </si>
  <si>
    <t>2024年决算支出数</t>
  </si>
  <si>
    <r>
      <rPr>
        <sz val="11"/>
        <rFont val="Times New Roman"/>
        <charset val="0"/>
      </rPr>
      <t>2025</t>
    </r>
    <r>
      <rPr>
        <sz val="11"/>
        <rFont val="黑体"/>
        <charset val="0"/>
      </rPr>
      <t>年预算支出数</t>
    </r>
  </si>
  <si>
    <r>
      <rPr>
        <sz val="11"/>
        <rFont val="Times New Roman"/>
        <charset val="134"/>
      </rPr>
      <t>2025</t>
    </r>
    <r>
      <rPr>
        <sz val="11"/>
        <rFont val="黑体"/>
        <charset val="134"/>
      </rPr>
      <t>年调整预算支出</t>
    </r>
  </si>
  <si>
    <t>金额</t>
  </si>
  <si>
    <r>
      <rPr>
        <sz val="11"/>
        <rFont val="黑体"/>
        <charset val="134"/>
      </rPr>
      <t>同比增减（</t>
    </r>
    <r>
      <rPr>
        <sz val="11"/>
        <rFont val="Times New Roman"/>
        <charset val="134"/>
      </rPr>
      <t>%</t>
    </r>
    <r>
      <rPr>
        <sz val="11"/>
        <rFont val="黑体"/>
        <charset val="134"/>
      </rPr>
      <t>）</t>
    </r>
  </si>
  <si>
    <r>
      <rPr>
        <sz val="11"/>
        <rFont val="黑体"/>
        <charset val="134"/>
      </rPr>
      <t>调整数为年初预算（</t>
    </r>
    <r>
      <rPr>
        <sz val="11"/>
        <rFont val="Times New Roman"/>
        <charset val="134"/>
      </rPr>
      <t>%</t>
    </r>
    <r>
      <rPr>
        <sz val="11"/>
        <rFont val="黑体"/>
        <charset val="134"/>
      </rPr>
      <t>）</t>
    </r>
  </si>
  <si>
    <r>
      <rPr>
        <sz val="11"/>
        <rFont val="黑体"/>
        <charset val="134"/>
      </rPr>
      <t>金额</t>
    </r>
  </si>
  <si>
    <t>一、税收收入</t>
  </si>
  <si>
    <t>一、一般公共服务支出</t>
  </si>
  <si>
    <t>增值税</t>
  </si>
  <si>
    <t>二、国防支出</t>
  </si>
  <si>
    <t>企业所得税</t>
  </si>
  <si>
    <t>三、公共安全支出</t>
  </si>
  <si>
    <t>个人所得税</t>
  </si>
  <si>
    <t>四、教育支出</t>
  </si>
  <si>
    <t>资源税</t>
  </si>
  <si>
    <t>五、科学技术支出</t>
  </si>
  <si>
    <t>城市维护建设税</t>
  </si>
  <si>
    <t>六、文化旅游体育与传媒支出</t>
  </si>
  <si>
    <t>房产税</t>
  </si>
  <si>
    <t>七、社会保障和就业支出</t>
  </si>
  <si>
    <t>印花税</t>
  </si>
  <si>
    <t>八、卫生健康支出</t>
  </si>
  <si>
    <t>城镇土地使用税</t>
  </si>
  <si>
    <t>九、节能环保支出</t>
  </si>
  <si>
    <t>土地增值税</t>
  </si>
  <si>
    <t>十、城乡社区支出</t>
  </si>
  <si>
    <t>车船税</t>
  </si>
  <si>
    <t>十一、农林水支出</t>
  </si>
  <si>
    <t>耕地占用税</t>
  </si>
  <si>
    <t>十二、交通运输支出</t>
  </si>
  <si>
    <t>契税</t>
  </si>
  <si>
    <t>十三、资源勘探工业信息等支出</t>
  </si>
  <si>
    <t>环境保护税</t>
  </si>
  <si>
    <t>十四、商业服务业等支出</t>
  </si>
  <si>
    <t>其他税收收入</t>
  </si>
  <si>
    <t>十五、金融支出</t>
  </si>
  <si>
    <t>二、非税收入</t>
  </si>
  <si>
    <t>十六、自然资源海洋气象等支出</t>
  </si>
  <si>
    <t>专项收入</t>
  </si>
  <si>
    <t>十七、住房保障支出</t>
  </si>
  <si>
    <t>教育费附加收入</t>
  </si>
  <si>
    <t>十八、粮油物资储备支出</t>
  </si>
  <si>
    <t>地方教育费附加收入</t>
  </si>
  <si>
    <t>十九、灾害防治及应急管理支出</t>
  </si>
  <si>
    <r>
      <rPr>
        <sz val="11"/>
        <rFont val="Times New Roman"/>
        <charset val="0"/>
      </rPr>
      <t xml:space="preserve"> </t>
    </r>
    <r>
      <rPr>
        <sz val="11"/>
        <rFont val="宋体"/>
        <charset val="134"/>
      </rPr>
      <t>残疾人就业保障金收入</t>
    </r>
  </si>
  <si>
    <t>二十、预备费</t>
  </si>
  <si>
    <t>森林植被恢复费</t>
  </si>
  <si>
    <t>二十一、其他支出</t>
  </si>
  <si>
    <t>水利建设专项收入</t>
  </si>
  <si>
    <t>二十二、地方政府一般债券付息</t>
  </si>
  <si>
    <t>行政事业性收费收入</t>
  </si>
  <si>
    <t>二十三、地方政府一般债券发行费</t>
  </si>
  <si>
    <t>罚没收入</t>
  </si>
  <si>
    <r>
      <rPr>
        <sz val="11"/>
        <rFont val="宋体"/>
        <charset val="134"/>
      </rPr>
      <t>国有资源（资产</t>
    </r>
    <r>
      <rPr>
        <sz val="11"/>
        <rFont val="Times New Roman"/>
        <charset val="0"/>
      </rPr>
      <t>)</t>
    </r>
    <r>
      <rPr>
        <sz val="11"/>
        <rFont val="宋体"/>
        <charset val="134"/>
      </rPr>
      <t>有偿使用收入</t>
    </r>
  </si>
  <si>
    <t>捐赠收入</t>
  </si>
  <si>
    <t>政府住房基金收入</t>
  </si>
  <si>
    <t>其他收入</t>
  </si>
  <si>
    <t>一般公共预算收入合计</t>
  </si>
  <si>
    <t>一般公共预算支出合计</t>
  </si>
  <si>
    <t>上级补助收入</t>
  </si>
  <si>
    <r>
      <rPr>
        <b/>
        <sz val="11"/>
        <rFont val="宋体"/>
        <charset val="134"/>
      </rPr>
      <t>上</t>
    </r>
    <r>
      <rPr>
        <b/>
        <sz val="11"/>
        <rFont val="Times New Roman"/>
        <charset val="0"/>
      </rPr>
      <t xml:space="preserve"> </t>
    </r>
    <r>
      <rPr>
        <b/>
        <sz val="11"/>
        <rFont val="宋体"/>
        <charset val="134"/>
      </rPr>
      <t>解</t>
    </r>
    <r>
      <rPr>
        <b/>
        <sz val="11"/>
        <rFont val="Times New Roman"/>
        <charset val="0"/>
      </rPr>
      <t xml:space="preserve"> </t>
    </r>
    <r>
      <rPr>
        <b/>
        <sz val="11"/>
        <rFont val="宋体"/>
        <charset val="134"/>
      </rPr>
      <t>上</t>
    </r>
    <r>
      <rPr>
        <b/>
        <sz val="11"/>
        <rFont val="Times New Roman"/>
        <charset val="0"/>
      </rPr>
      <t xml:space="preserve"> </t>
    </r>
    <r>
      <rPr>
        <b/>
        <sz val="11"/>
        <rFont val="宋体"/>
        <charset val="134"/>
      </rPr>
      <t>级</t>
    </r>
    <r>
      <rPr>
        <b/>
        <sz val="11"/>
        <rFont val="Times New Roman"/>
        <charset val="0"/>
      </rPr>
      <t xml:space="preserve"> </t>
    </r>
    <r>
      <rPr>
        <b/>
        <sz val="11"/>
        <rFont val="宋体"/>
        <charset val="134"/>
      </rPr>
      <t>支</t>
    </r>
    <r>
      <rPr>
        <b/>
        <sz val="11"/>
        <rFont val="Times New Roman"/>
        <charset val="0"/>
      </rPr>
      <t xml:space="preserve"> </t>
    </r>
    <r>
      <rPr>
        <b/>
        <sz val="11"/>
        <rFont val="宋体"/>
        <charset val="134"/>
      </rPr>
      <t>出</t>
    </r>
    <r>
      <rPr>
        <b/>
        <sz val="11"/>
        <rFont val="Times New Roman"/>
        <charset val="0"/>
      </rPr>
      <t xml:space="preserve"> </t>
    </r>
  </si>
  <si>
    <r>
      <rPr>
        <b/>
        <sz val="11"/>
        <rFont val="Times New Roman"/>
        <charset val="0"/>
      </rPr>
      <t xml:space="preserve">   </t>
    </r>
    <r>
      <rPr>
        <b/>
        <sz val="11"/>
        <rFont val="宋体"/>
        <charset val="134"/>
      </rPr>
      <t>返还性收入</t>
    </r>
  </si>
  <si>
    <r>
      <rPr>
        <sz val="11"/>
        <rFont val="Times New Roman"/>
        <charset val="0"/>
      </rPr>
      <t xml:space="preserve">  </t>
    </r>
    <r>
      <rPr>
        <sz val="11"/>
        <rFont val="宋体"/>
        <charset val="134"/>
      </rPr>
      <t>体制上解支出</t>
    </r>
  </si>
  <si>
    <t>所得税基数返还收入</t>
  </si>
  <si>
    <r>
      <rPr>
        <sz val="11"/>
        <rFont val="Times New Roman"/>
        <charset val="0"/>
      </rPr>
      <t xml:space="preserve">  </t>
    </r>
    <r>
      <rPr>
        <sz val="11"/>
        <rFont val="宋体"/>
        <charset val="134"/>
      </rPr>
      <t>专项上解支出</t>
    </r>
  </si>
  <si>
    <t>成品油税费改革税收返还收入</t>
  </si>
  <si>
    <t>调出资金</t>
  </si>
  <si>
    <t>增值税税收返还收入</t>
  </si>
  <si>
    <t>其他调出资金</t>
  </si>
  <si>
    <t>消费税税收返还收入</t>
  </si>
  <si>
    <t>债务还本支出</t>
  </si>
  <si>
    <r>
      <rPr>
        <sz val="11"/>
        <rFont val="宋体"/>
        <charset val="134"/>
      </rPr>
      <t>增值税</t>
    </r>
    <r>
      <rPr>
        <sz val="11"/>
        <rFont val="Times New Roman"/>
        <charset val="134"/>
      </rPr>
      <t>“</t>
    </r>
    <r>
      <rPr>
        <sz val="11"/>
        <rFont val="宋体"/>
        <charset val="134"/>
      </rPr>
      <t>五五分享</t>
    </r>
    <r>
      <rPr>
        <sz val="11"/>
        <rFont val="Times New Roman"/>
        <charset val="134"/>
      </rPr>
      <t>”</t>
    </r>
    <r>
      <rPr>
        <sz val="11"/>
        <rFont val="宋体"/>
        <charset val="134"/>
      </rPr>
      <t>税收返还收入</t>
    </r>
  </si>
  <si>
    <r>
      <rPr>
        <sz val="11"/>
        <rFont val="Times New Roman"/>
        <charset val="0"/>
      </rPr>
      <t xml:space="preserve">  </t>
    </r>
    <r>
      <rPr>
        <sz val="11"/>
        <rFont val="宋体"/>
        <charset val="134"/>
      </rPr>
      <t>地方政府一般债务还本支出</t>
    </r>
  </si>
  <si>
    <t>其他返还性收入</t>
  </si>
  <si>
    <t>补充预算稳定调节基金</t>
  </si>
  <si>
    <r>
      <rPr>
        <b/>
        <sz val="11"/>
        <rFont val="Times New Roman"/>
        <charset val="0"/>
      </rPr>
      <t xml:space="preserve">   </t>
    </r>
    <r>
      <rPr>
        <b/>
        <sz val="11"/>
        <rFont val="宋体"/>
        <charset val="134"/>
      </rPr>
      <t>一般性转移支付收入</t>
    </r>
  </si>
  <si>
    <t>公共预算支出合计</t>
  </si>
  <si>
    <t>体制补助收入</t>
  </si>
  <si>
    <t>均衡性转移支付收入</t>
  </si>
  <si>
    <t>县级基本财力保障机制奖补资金收入</t>
  </si>
  <si>
    <t>结算补助收入</t>
  </si>
  <si>
    <r>
      <rPr>
        <sz val="11"/>
        <rFont val="宋体"/>
        <charset val="134"/>
      </rPr>
      <t>产粮</t>
    </r>
    <r>
      <rPr>
        <sz val="11"/>
        <rFont val="Times New Roman"/>
        <charset val="0"/>
      </rPr>
      <t>(</t>
    </r>
    <r>
      <rPr>
        <sz val="11"/>
        <rFont val="宋体"/>
        <charset val="134"/>
      </rPr>
      <t>油</t>
    </r>
    <r>
      <rPr>
        <sz val="11"/>
        <rFont val="Times New Roman"/>
        <charset val="0"/>
      </rPr>
      <t>)</t>
    </r>
    <r>
      <rPr>
        <sz val="11"/>
        <rFont val="宋体"/>
        <charset val="134"/>
      </rPr>
      <t>大县奖励资金收入</t>
    </r>
  </si>
  <si>
    <t>重点生态功能区转移支付收入</t>
  </si>
  <si>
    <r>
      <rPr>
        <sz val="11"/>
        <rFont val="Times New Roman"/>
        <charset val="134"/>
      </rPr>
      <t xml:space="preserve"> </t>
    </r>
    <r>
      <rPr>
        <sz val="11"/>
        <rFont val="宋体"/>
        <charset val="134"/>
      </rPr>
      <t>固定数额补助收入</t>
    </r>
  </si>
  <si>
    <t>革命老区转移支付收入</t>
  </si>
  <si>
    <t>民族地区转移支付收入</t>
  </si>
  <si>
    <t>巩固脱贫攻坚成果衔接乡村振兴转移支付收入</t>
  </si>
  <si>
    <r>
      <rPr>
        <sz val="11"/>
        <rFont val="宋体"/>
        <charset val="134"/>
      </rPr>
      <t>公共安全共同财政事权转移支付收入</t>
    </r>
    <r>
      <rPr>
        <sz val="11"/>
        <rFont val="Times New Roman"/>
        <charset val="0"/>
      </rPr>
      <t xml:space="preserve">  </t>
    </r>
  </si>
  <si>
    <r>
      <rPr>
        <sz val="11"/>
        <rFont val="宋体"/>
        <charset val="134"/>
      </rPr>
      <t>教育共同财政事权转移支付收入</t>
    </r>
    <r>
      <rPr>
        <sz val="11"/>
        <rFont val="Times New Roman"/>
        <charset val="0"/>
      </rPr>
      <t xml:space="preserve">  </t>
    </r>
  </si>
  <si>
    <t>科学技术共同财政事权转移支付收入</t>
  </si>
  <si>
    <r>
      <rPr>
        <sz val="11"/>
        <rFont val="宋体"/>
        <charset val="134"/>
      </rPr>
      <t>文化旅游体育与传媒共同财政事权转移支付收入</t>
    </r>
    <r>
      <rPr>
        <sz val="11"/>
        <rFont val="Times New Roman"/>
        <charset val="0"/>
      </rPr>
      <t xml:space="preserve">  </t>
    </r>
  </si>
  <si>
    <r>
      <rPr>
        <sz val="11"/>
        <rFont val="宋体"/>
        <charset val="134"/>
      </rPr>
      <t>社会保障和就业共同财政事权转移支付收入</t>
    </r>
    <r>
      <rPr>
        <sz val="11"/>
        <rFont val="Times New Roman"/>
        <charset val="0"/>
      </rPr>
      <t xml:space="preserve">  </t>
    </r>
  </si>
  <si>
    <r>
      <rPr>
        <sz val="11"/>
        <rFont val="宋体"/>
        <charset val="134"/>
      </rPr>
      <t>医疗卫生共同财政事权转移支付收入</t>
    </r>
    <r>
      <rPr>
        <sz val="11"/>
        <rFont val="Times New Roman"/>
        <charset val="0"/>
      </rPr>
      <t xml:space="preserve">  </t>
    </r>
  </si>
  <si>
    <r>
      <rPr>
        <sz val="11"/>
        <rFont val="宋体"/>
        <charset val="134"/>
      </rPr>
      <t>节能环保共同财政事权转移支付收入</t>
    </r>
    <r>
      <rPr>
        <sz val="11"/>
        <rFont val="Times New Roman"/>
        <charset val="0"/>
      </rPr>
      <t xml:space="preserve">  </t>
    </r>
  </si>
  <si>
    <r>
      <rPr>
        <sz val="11"/>
        <rFont val="宋体"/>
        <charset val="134"/>
      </rPr>
      <t>农林水共同财政事权转移支付收入</t>
    </r>
    <r>
      <rPr>
        <sz val="11"/>
        <rFont val="Times New Roman"/>
        <charset val="0"/>
      </rPr>
      <t xml:space="preserve">  </t>
    </r>
  </si>
  <si>
    <r>
      <rPr>
        <sz val="11"/>
        <rFont val="宋体"/>
        <charset val="134"/>
      </rPr>
      <t>交通运输共同财政事权转移支付收入</t>
    </r>
    <r>
      <rPr>
        <sz val="11"/>
        <rFont val="Times New Roman"/>
        <charset val="0"/>
      </rPr>
      <t xml:space="preserve">  </t>
    </r>
  </si>
  <si>
    <r>
      <rPr>
        <sz val="11"/>
        <rFont val="宋体"/>
        <charset val="134"/>
      </rPr>
      <t>住房保障共同财政事权转移支付收入</t>
    </r>
    <r>
      <rPr>
        <sz val="11"/>
        <rFont val="Times New Roman"/>
        <charset val="0"/>
      </rPr>
      <t xml:space="preserve">  </t>
    </r>
  </si>
  <si>
    <t>粮油物资储备共同财政事权转移支付收入</t>
  </si>
  <si>
    <t>增值税留抵退税转移支付收入</t>
  </si>
  <si>
    <t>其他退税减税降费转移支付收入</t>
  </si>
  <si>
    <r>
      <rPr>
        <sz val="11"/>
        <rFont val="Times New Roman"/>
        <charset val="134"/>
      </rPr>
      <t xml:space="preserve"> </t>
    </r>
    <r>
      <rPr>
        <sz val="11"/>
        <rFont val="宋体"/>
        <charset val="134"/>
      </rPr>
      <t>灾害防治及应急管理共同财政事权转移支付收入</t>
    </r>
  </si>
  <si>
    <t>其他一般性转移支付收入</t>
  </si>
  <si>
    <t>专项转移支付收入</t>
  </si>
  <si>
    <t>上年结余收入</t>
  </si>
  <si>
    <t>调入资金</t>
  </si>
  <si>
    <t>地方政府一般债务转贷收入</t>
  </si>
  <si>
    <t>年终结余</t>
  </si>
  <si>
    <t>动用预算稳定调节基金</t>
  </si>
  <si>
    <r>
      <rPr>
        <b/>
        <sz val="11"/>
        <rFont val="宋体"/>
        <charset val="134"/>
      </rPr>
      <t>收</t>
    </r>
    <r>
      <rPr>
        <b/>
        <sz val="11"/>
        <rFont val="Times New Roman"/>
        <charset val="0"/>
      </rPr>
      <t xml:space="preserve"> </t>
    </r>
    <r>
      <rPr>
        <b/>
        <sz val="11"/>
        <rFont val="宋体"/>
        <charset val="134"/>
      </rPr>
      <t>入</t>
    </r>
    <r>
      <rPr>
        <b/>
        <sz val="11"/>
        <rFont val="Times New Roman"/>
        <charset val="0"/>
      </rPr>
      <t xml:space="preserve"> </t>
    </r>
    <r>
      <rPr>
        <b/>
        <sz val="11"/>
        <rFont val="宋体"/>
        <charset val="134"/>
      </rPr>
      <t>总</t>
    </r>
    <r>
      <rPr>
        <b/>
        <sz val="11"/>
        <rFont val="Times New Roman"/>
        <charset val="0"/>
      </rPr>
      <t xml:space="preserve"> </t>
    </r>
    <r>
      <rPr>
        <b/>
        <sz val="11"/>
        <rFont val="宋体"/>
        <charset val="134"/>
      </rPr>
      <t>计</t>
    </r>
  </si>
  <si>
    <t>支出总计</t>
  </si>
  <si>
    <r>
      <rPr>
        <sz val="12"/>
        <rFont val="黑体"/>
        <charset val="134"/>
      </rPr>
      <t>附件</t>
    </r>
    <r>
      <rPr>
        <sz val="12"/>
        <rFont val="Times New Roman"/>
        <charset val="134"/>
      </rPr>
      <t>3</t>
    </r>
  </si>
  <si>
    <r>
      <rPr>
        <sz val="22"/>
        <rFont val="方正小标宋简体"/>
        <charset val="134"/>
      </rPr>
      <t>融安县</t>
    </r>
    <r>
      <rPr>
        <sz val="22"/>
        <rFont val="Times New Roman"/>
        <charset val="134"/>
      </rPr>
      <t>2025</t>
    </r>
    <r>
      <rPr>
        <sz val="22"/>
        <rFont val="方正小标宋简体"/>
        <charset val="134"/>
      </rPr>
      <t>年政府性基金预算收支调整表</t>
    </r>
  </si>
  <si>
    <t>融安县财政局编</t>
  </si>
  <si>
    <r>
      <rPr>
        <sz val="11"/>
        <rFont val="黑体"/>
        <charset val="134"/>
      </rPr>
      <t>收</t>
    </r>
    <r>
      <rPr>
        <sz val="11"/>
        <rFont val="Times New Roman"/>
        <charset val="0"/>
      </rPr>
      <t xml:space="preserve">                          </t>
    </r>
    <r>
      <rPr>
        <sz val="11"/>
        <rFont val="黑体"/>
        <charset val="134"/>
      </rPr>
      <t>入</t>
    </r>
  </si>
  <si>
    <r>
      <rPr>
        <sz val="11"/>
        <rFont val="黑体"/>
        <charset val="134"/>
      </rPr>
      <t>支</t>
    </r>
    <r>
      <rPr>
        <sz val="11"/>
        <rFont val="Times New Roman"/>
        <charset val="134"/>
      </rPr>
      <t xml:space="preserve">                          </t>
    </r>
    <r>
      <rPr>
        <sz val="11"/>
        <rFont val="黑体"/>
        <charset val="134"/>
      </rPr>
      <t>出</t>
    </r>
  </si>
  <si>
    <r>
      <rPr>
        <sz val="11"/>
        <rFont val="黑体"/>
        <charset val="134"/>
      </rPr>
      <t>项</t>
    </r>
    <r>
      <rPr>
        <sz val="11"/>
        <rFont val="Times New Roman"/>
        <charset val="134"/>
      </rPr>
      <t xml:space="preserve">          </t>
    </r>
    <r>
      <rPr>
        <sz val="11"/>
        <rFont val="黑体"/>
        <charset val="134"/>
      </rPr>
      <t>目</t>
    </r>
  </si>
  <si>
    <r>
      <rPr>
        <sz val="11"/>
        <rFont val="Times New Roman"/>
        <charset val="134"/>
      </rPr>
      <t>2024</t>
    </r>
    <r>
      <rPr>
        <sz val="11"/>
        <rFont val="黑体"/>
        <charset val="134"/>
      </rPr>
      <t>年完成数</t>
    </r>
  </si>
  <si>
    <r>
      <rPr>
        <sz val="11"/>
        <rFont val="Times New Roman"/>
        <charset val="134"/>
      </rPr>
      <t>2025</t>
    </r>
    <r>
      <rPr>
        <sz val="11"/>
        <rFont val="黑体"/>
        <charset val="134"/>
      </rPr>
      <t>年预算数</t>
    </r>
  </si>
  <si>
    <r>
      <rPr>
        <sz val="11"/>
        <rFont val="Times New Roman"/>
        <charset val="134"/>
      </rPr>
      <t>2025</t>
    </r>
    <r>
      <rPr>
        <sz val="11"/>
        <rFont val="黑体"/>
        <charset val="134"/>
      </rPr>
      <t>年调整预算收入</t>
    </r>
  </si>
  <si>
    <r>
      <rPr>
        <sz val="11"/>
        <rFont val="黑体"/>
        <charset val="134"/>
      </rPr>
      <t>项</t>
    </r>
    <r>
      <rPr>
        <sz val="11"/>
        <rFont val="Times New Roman"/>
        <charset val="134"/>
      </rPr>
      <t xml:space="preserve">         </t>
    </r>
    <r>
      <rPr>
        <sz val="11"/>
        <rFont val="黑体"/>
        <charset val="134"/>
      </rPr>
      <t>目</t>
    </r>
  </si>
  <si>
    <r>
      <rPr>
        <sz val="11"/>
        <rFont val="黑体"/>
        <charset val="134"/>
      </rPr>
      <t>完成年初预算（</t>
    </r>
    <r>
      <rPr>
        <sz val="11"/>
        <rFont val="Times New Roman"/>
        <charset val="134"/>
      </rPr>
      <t>%</t>
    </r>
    <r>
      <rPr>
        <sz val="11"/>
        <rFont val="黑体"/>
        <charset val="134"/>
      </rPr>
      <t>）</t>
    </r>
  </si>
  <si>
    <r>
      <rPr>
        <b/>
        <sz val="10"/>
        <rFont val="仿宋_GB2312"/>
        <charset val="134"/>
      </rPr>
      <t>国有土地收益基金收入</t>
    </r>
  </si>
  <si>
    <r>
      <rPr>
        <b/>
        <sz val="10"/>
        <rFont val="仿宋_GB2312"/>
        <charset val="134"/>
      </rPr>
      <t>一、文化体育与传媒支出</t>
    </r>
  </si>
  <si>
    <r>
      <rPr>
        <b/>
        <sz val="10"/>
        <rFont val="仿宋_GB2312"/>
        <charset val="134"/>
      </rPr>
      <t>农业土地开发资金收入</t>
    </r>
  </si>
  <si>
    <r>
      <rPr>
        <b/>
        <sz val="10"/>
        <rFont val="仿宋_GB2312"/>
        <charset val="134"/>
      </rPr>
      <t>二、城乡社区支出</t>
    </r>
  </si>
  <si>
    <r>
      <rPr>
        <b/>
        <sz val="10"/>
        <rFont val="仿宋_GB2312"/>
        <charset val="134"/>
      </rPr>
      <t>国有土地使用权出让收入安排的支出</t>
    </r>
  </si>
  <si>
    <r>
      <rPr>
        <sz val="10"/>
        <rFont val="仿宋_GB2312"/>
        <charset val="134"/>
      </rPr>
      <t>征地和拆迁补偿支出</t>
    </r>
  </si>
  <si>
    <r>
      <rPr>
        <sz val="10"/>
        <rFont val="仿宋_GB2312"/>
        <charset val="134"/>
      </rPr>
      <t>土地开发支出</t>
    </r>
  </si>
  <si>
    <r>
      <rPr>
        <sz val="10"/>
        <rFont val="仿宋_GB2312"/>
        <charset val="134"/>
      </rPr>
      <t>城市建设支出</t>
    </r>
  </si>
  <si>
    <r>
      <rPr>
        <sz val="10"/>
        <rFont val="仿宋_GB2312"/>
        <charset val="134"/>
      </rPr>
      <t>农村基础设施建设支出</t>
    </r>
  </si>
  <si>
    <r>
      <rPr>
        <b/>
        <sz val="10"/>
        <rFont val="仿宋_GB2312"/>
        <charset val="134"/>
      </rPr>
      <t>八、国有土地使用权出让收入</t>
    </r>
  </si>
  <si>
    <r>
      <rPr>
        <sz val="10"/>
        <rFont val="仿宋_GB2312"/>
        <charset val="134"/>
      </rPr>
      <t>补助被征地农民支出</t>
    </r>
  </si>
  <si>
    <r>
      <rPr>
        <sz val="10"/>
        <rFont val="Times New Roman"/>
        <charset val="134"/>
      </rPr>
      <t xml:space="preserve"> </t>
    </r>
    <r>
      <rPr>
        <sz val="10"/>
        <rFont val="仿宋_GB2312"/>
        <charset val="134"/>
      </rPr>
      <t>土地出让价款收入</t>
    </r>
  </si>
  <si>
    <t>农业生产发展支出</t>
  </si>
  <si>
    <r>
      <rPr>
        <sz val="10"/>
        <rFont val="Times New Roman"/>
        <charset val="134"/>
      </rPr>
      <t xml:space="preserve"> </t>
    </r>
    <r>
      <rPr>
        <sz val="10"/>
        <rFont val="仿宋_GB2312"/>
        <charset val="134"/>
      </rPr>
      <t>补缴的土地价款</t>
    </r>
  </si>
  <si>
    <r>
      <rPr>
        <sz val="10"/>
        <rFont val="仿宋_GB2312"/>
        <charset val="134"/>
      </rPr>
      <t>农业农村生态环境支出</t>
    </r>
  </si>
  <si>
    <r>
      <rPr>
        <sz val="10"/>
        <rFont val="Times New Roman"/>
        <charset val="134"/>
      </rPr>
      <t xml:space="preserve">  </t>
    </r>
    <r>
      <rPr>
        <sz val="10"/>
        <rFont val="仿宋_GB2312"/>
        <charset val="134"/>
      </rPr>
      <t>划拨土地收入</t>
    </r>
  </si>
  <si>
    <r>
      <rPr>
        <sz val="10"/>
        <rFont val="仿宋_GB2312"/>
        <charset val="134"/>
      </rPr>
      <t>其他国有土地使用权出让收入安排的支出</t>
    </r>
  </si>
  <si>
    <r>
      <rPr>
        <sz val="10"/>
        <rFont val="仿宋_GB2312"/>
        <charset val="134"/>
      </rPr>
      <t>缴纳新增建设用地土地有偿使用费</t>
    </r>
  </si>
  <si>
    <r>
      <rPr>
        <sz val="10"/>
        <rFont val="仿宋_GB2312"/>
        <charset val="134"/>
      </rPr>
      <t>其他国有土地使用权出让收入对应专项债务收入安排的支出</t>
    </r>
  </si>
  <si>
    <r>
      <rPr>
        <sz val="10"/>
        <rFont val="Times New Roman"/>
        <charset val="134"/>
      </rPr>
      <t xml:space="preserve"> </t>
    </r>
    <r>
      <rPr>
        <sz val="10"/>
        <rFont val="仿宋_GB2312"/>
        <charset val="134"/>
      </rPr>
      <t>其他土地出让收入</t>
    </r>
  </si>
  <si>
    <r>
      <rPr>
        <b/>
        <sz val="10"/>
        <rFont val="仿宋_GB2312"/>
        <charset val="134"/>
      </rPr>
      <t>国有土地收益基金安排支出</t>
    </r>
  </si>
  <si>
    <r>
      <rPr>
        <b/>
        <sz val="10"/>
        <rFont val="仿宋_GB2312"/>
        <charset val="134"/>
      </rPr>
      <t>城市基础设施配套费收入</t>
    </r>
  </si>
  <si>
    <r>
      <rPr>
        <b/>
        <sz val="10"/>
        <rFont val="仿宋_GB2312"/>
        <charset val="134"/>
      </rPr>
      <t>农业土地开发资金安排的支出</t>
    </r>
  </si>
  <si>
    <r>
      <rPr>
        <b/>
        <sz val="10"/>
        <rFont val="仿宋_GB2312"/>
        <charset val="134"/>
      </rPr>
      <t>污水处理费收入</t>
    </r>
  </si>
  <si>
    <r>
      <rPr>
        <b/>
        <sz val="10"/>
        <rFont val="仿宋_GB2312"/>
        <charset val="134"/>
      </rPr>
      <t>城市基础设施配套费安排的支出</t>
    </r>
  </si>
  <si>
    <r>
      <rPr>
        <b/>
        <sz val="10"/>
        <rFont val="仿宋_GB2312"/>
        <charset val="134"/>
      </rPr>
      <t>其他政府性基金收入</t>
    </r>
  </si>
  <si>
    <r>
      <rPr>
        <b/>
        <sz val="10"/>
        <rFont val="仿宋_GB2312"/>
        <charset val="134"/>
      </rPr>
      <t>污水处理费安排的支出</t>
    </r>
  </si>
  <si>
    <r>
      <rPr>
        <b/>
        <sz val="10"/>
        <rFont val="Times New Roman"/>
        <charset val="134"/>
      </rPr>
      <t xml:space="preserve"> </t>
    </r>
    <r>
      <rPr>
        <b/>
        <sz val="10"/>
        <rFont val="仿宋_GB2312"/>
        <charset val="134"/>
      </rPr>
      <t>其他政府性基金专项债务对应项目专项收入</t>
    </r>
    <r>
      <rPr>
        <b/>
        <sz val="10"/>
        <rFont val="Times New Roman"/>
        <charset val="134"/>
      </rPr>
      <t xml:space="preserve">  </t>
    </r>
  </si>
  <si>
    <r>
      <rPr>
        <b/>
        <sz val="10"/>
        <rFont val="仿宋_GB2312"/>
        <charset val="134"/>
      </rPr>
      <t>国有土地使用权出让收入对应专项债务收入安排的支出</t>
    </r>
  </si>
  <si>
    <t>超长期特别国债安排的支出（城乡社区公共设施）</t>
  </si>
  <si>
    <r>
      <rPr>
        <b/>
        <sz val="10"/>
        <rFont val="仿宋_GB2312"/>
        <charset val="134"/>
      </rPr>
      <t>三、农林水支出</t>
    </r>
  </si>
  <si>
    <t>大中型水库库区基金安排的支出</t>
  </si>
  <si>
    <r>
      <rPr>
        <sz val="10"/>
        <rFont val="仿宋_GB2312"/>
        <charset val="134"/>
      </rPr>
      <t>国家重大水利工程建设基金安排的支出</t>
    </r>
  </si>
  <si>
    <r>
      <rPr>
        <sz val="10"/>
        <rFont val="仿宋_GB2312"/>
        <charset val="134"/>
      </rPr>
      <t>大中型水库移民后期扶持基金支出</t>
    </r>
  </si>
  <si>
    <r>
      <rPr>
        <sz val="10"/>
        <rFont val="仿宋_GB2312"/>
        <charset val="134"/>
      </rPr>
      <t>小型水库移民扶助基金安排的支出</t>
    </r>
  </si>
  <si>
    <r>
      <rPr>
        <b/>
        <sz val="10"/>
        <rFont val="仿宋_GB2312"/>
        <charset val="134"/>
      </rPr>
      <t>四、资源勘探工业信息等支出</t>
    </r>
  </si>
  <si>
    <r>
      <rPr>
        <sz val="10"/>
        <rFont val="仿宋_GB2312"/>
        <charset val="134"/>
      </rPr>
      <t>超长期特别国债安排的支出</t>
    </r>
  </si>
  <si>
    <r>
      <rPr>
        <b/>
        <sz val="10"/>
        <rFont val="仿宋_GB2312"/>
        <charset val="134"/>
      </rPr>
      <t>五、其他支出</t>
    </r>
  </si>
  <si>
    <t>其他地方自行试点项目收益专项债券收入安排的支出</t>
  </si>
  <si>
    <r>
      <rPr>
        <sz val="10"/>
        <rFont val="仿宋_GB2312"/>
        <charset val="134"/>
      </rPr>
      <t>彩票公益金安排的支出</t>
    </r>
  </si>
  <si>
    <r>
      <rPr>
        <sz val="10"/>
        <rFont val="仿宋_GB2312"/>
        <charset val="0"/>
      </rPr>
      <t>其他政府性基金安排的支出</t>
    </r>
  </si>
  <si>
    <r>
      <rPr>
        <b/>
        <sz val="10"/>
        <rFont val="仿宋_GB2312"/>
        <charset val="134"/>
      </rPr>
      <t>收入合计</t>
    </r>
  </si>
  <si>
    <r>
      <rPr>
        <b/>
        <sz val="10"/>
        <rFont val="仿宋_GB2312"/>
        <charset val="134"/>
      </rPr>
      <t>六、债务付息支出</t>
    </r>
  </si>
  <si>
    <r>
      <rPr>
        <b/>
        <sz val="10"/>
        <rFont val="仿宋_GB2312"/>
        <charset val="134"/>
      </rPr>
      <t>转移性收入</t>
    </r>
  </si>
  <si>
    <r>
      <rPr>
        <b/>
        <sz val="10"/>
        <rFont val="仿宋_GB2312"/>
        <charset val="134"/>
      </rPr>
      <t>七、</t>
    </r>
    <r>
      <rPr>
        <b/>
        <sz val="10"/>
        <rFont val="Times New Roman"/>
        <charset val="134"/>
      </rPr>
      <t xml:space="preserve"> </t>
    </r>
    <r>
      <rPr>
        <b/>
        <sz val="10"/>
        <rFont val="仿宋_GB2312"/>
        <charset val="134"/>
      </rPr>
      <t>债务发行费用支出</t>
    </r>
  </si>
  <si>
    <r>
      <rPr>
        <b/>
        <sz val="10"/>
        <rFont val="Times New Roman"/>
        <charset val="134"/>
      </rPr>
      <t xml:space="preserve">    </t>
    </r>
    <r>
      <rPr>
        <b/>
        <sz val="10"/>
        <rFont val="仿宋_GB2312"/>
        <charset val="134"/>
      </rPr>
      <t>政府性基金转移收入</t>
    </r>
  </si>
  <si>
    <r>
      <rPr>
        <b/>
        <sz val="10"/>
        <rFont val="仿宋_GB2312"/>
        <charset val="134"/>
      </rPr>
      <t>支出合计</t>
    </r>
  </si>
  <si>
    <r>
      <rPr>
        <b/>
        <sz val="10"/>
        <rFont val="Times New Roman"/>
        <charset val="134"/>
      </rPr>
      <t xml:space="preserve">    </t>
    </r>
    <r>
      <rPr>
        <b/>
        <sz val="10"/>
        <rFont val="仿宋_GB2312"/>
        <charset val="134"/>
      </rPr>
      <t>政府性基金上解收入</t>
    </r>
  </si>
  <si>
    <r>
      <rPr>
        <b/>
        <sz val="10"/>
        <rFont val="仿宋_GB2312"/>
        <charset val="134"/>
      </rPr>
      <t>上解支出</t>
    </r>
  </si>
  <si>
    <r>
      <rPr>
        <b/>
        <sz val="10"/>
        <rFont val="仿宋_GB2312"/>
        <charset val="134"/>
      </rPr>
      <t>上年结余收入</t>
    </r>
  </si>
  <si>
    <r>
      <rPr>
        <b/>
        <sz val="10"/>
        <rFont val="仿宋_GB2312"/>
        <charset val="134"/>
      </rPr>
      <t>债务还本支出</t>
    </r>
  </si>
  <si>
    <r>
      <rPr>
        <b/>
        <sz val="10"/>
        <rFont val="仿宋_GB2312"/>
        <charset val="134"/>
      </rPr>
      <t>调入资金</t>
    </r>
  </si>
  <si>
    <r>
      <rPr>
        <b/>
        <sz val="10"/>
        <rFont val="仿宋_GB2312"/>
        <charset val="134"/>
      </rPr>
      <t>政府性基金支出合计</t>
    </r>
  </si>
  <si>
    <r>
      <rPr>
        <b/>
        <sz val="10"/>
        <rFont val="仿宋_GB2312"/>
        <charset val="134"/>
      </rPr>
      <t>地方政府专项债务转贷收入</t>
    </r>
  </si>
  <si>
    <r>
      <rPr>
        <b/>
        <sz val="10"/>
        <rFont val="仿宋_GB2312"/>
        <charset val="134"/>
      </rPr>
      <t>年</t>
    </r>
    <r>
      <rPr>
        <b/>
        <sz val="10"/>
        <rFont val="Times New Roman"/>
        <charset val="134"/>
      </rPr>
      <t xml:space="preserve"> </t>
    </r>
    <r>
      <rPr>
        <b/>
        <sz val="10"/>
        <rFont val="仿宋_GB2312"/>
        <charset val="134"/>
      </rPr>
      <t>终</t>
    </r>
    <r>
      <rPr>
        <b/>
        <sz val="10"/>
        <rFont val="Times New Roman"/>
        <charset val="134"/>
      </rPr>
      <t xml:space="preserve"> </t>
    </r>
    <r>
      <rPr>
        <b/>
        <sz val="10"/>
        <rFont val="仿宋_GB2312"/>
        <charset val="134"/>
      </rPr>
      <t>结</t>
    </r>
    <r>
      <rPr>
        <b/>
        <sz val="10"/>
        <rFont val="Times New Roman"/>
        <charset val="134"/>
      </rPr>
      <t xml:space="preserve"> </t>
    </r>
    <r>
      <rPr>
        <b/>
        <sz val="10"/>
        <rFont val="仿宋_GB2312"/>
        <charset val="134"/>
      </rPr>
      <t>余</t>
    </r>
  </si>
  <si>
    <r>
      <rPr>
        <b/>
        <sz val="10"/>
        <rFont val="仿宋_GB2312"/>
        <charset val="134"/>
      </rPr>
      <t>收</t>
    </r>
    <r>
      <rPr>
        <b/>
        <sz val="10"/>
        <rFont val="Times New Roman"/>
        <charset val="134"/>
      </rPr>
      <t xml:space="preserve"> </t>
    </r>
    <r>
      <rPr>
        <b/>
        <sz val="10"/>
        <rFont val="仿宋_GB2312"/>
        <charset val="134"/>
      </rPr>
      <t>入</t>
    </r>
    <r>
      <rPr>
        <b/>
        <sz val="10"/>
        <rFont val="Times New Roman"/>
        <charset val="134"/>
      </rPr>
      <t xml:space="preserve"> </t>
    </r>
    <r>
      <rPr>
        <b/>
        <sz val="10"/>
        <rFont val="仿宋_GB2312"/>
        <charset val="134"/>
      </rPr>
      <t>总</t>
    </r>
    <r>
      <rPr>
        <b/>
        <sz val="10"/>
        <rFont val="Times New Roman"/>
        <charset val="134"/>
      </rPr>
      <t xml:space="preserve"> </t>
    </r>
    <r>
      <rPr>
        <b/>
        <sz val="10"/>
        <rFont val="仿宋_GB2312"/>
        <charset val="134"/>
      </rPr>
      <t>计</t>
    </r>
  </si>
  <si>
    <r>
      <rPr>
        <b/>
        <sz val="10"/>
        <rFont val="仿宋_GB2312"/>
        <charset val="134"/>
      </rPr>
      <t>支出总计</t>
    </r>
  </si>
  <si>
    <r>
      <rPr>
        <sz val="12"/>
        <rFont val="黑体"/>
        <charset val="134"/>
      </rPr>
      <t>附件</t>
    </r>
    <r>
      <rPr>
        <sz val="12"/>
        <rFont val="Times New Roman"/>
        <charset val="134"/>
      </rPr>
      <t>5</t>
    </r>
  </si>
  <si>
    <r>
      <rPr>
        <sz val="22"/>
        <color indexed="8"/>
        <rFont val="方正小标宋简体"/>
        <charset val="134"/>
      </rPr>
      <t>融安县</t>
    </r>
    <r>
      <rPr>
        <sz val="22"/>
        <color indexed="8"/>
        <rFont val="Times New Roman"/>
        <charset val="134"/>
      </rPr>
      <t>2025</t>
    </r>
    <r>
      <rPr>
        <sz val="22"/>
        <color indexed="8"/>
        <rFont val="方正小标宋简体"/>
        <charset val="134"/>
      </rPr>
      <t>年社会保险基金预算调整表</t>
    </r>
  </si>
  <si>
    <r>
      <rPr>
        <sz val="12"/>
        <rFont val="宋体"/>
        <charset val="134"/>
      </rPr>
      <t>融安县财政局编</t>
    </r>
  </si>
  <si>
    <r>
      <rPr>
        <sz val="12"/>
        <rFont val="Times New Roman"/>
        <charset val="134"/>
      </rPr>
      <t xml:space="preserve">                </t>
    </r>
    <r>
      <rPr>
        <sz val="12"/>
        <rFont val="宋体"/>
        <charset val="134"/>
      </rPr>
      <t>单位：万元</t>
    </r>
  </si>
  <si>
    <r>
      <rPr>
        <sz val="12"/>
        <rFont val="黑体"/>
        <charset val="134"/>
      </rPr>
      <t>项目</t>
    </r>
  </si>
  <si>
    <r>
      <rPr>
        <sz val="12"/>
        <rFont val="Times New Roman"/>
        <charset val="134"/>
      </rPr>
      <t>2024</t>
    </r>
    <r>
      <rPr>
        <sz val="12"/>
        <rFont val="黑体"/>
        <charset val="134"/>
      </rPr>
      <t>年决算数</t>
    </r>
  </si>
  <si>
    <r>
      <rPr>
        <sz val="12"/>
        <rFont val="Times New Roman"/>
        <charset val="134"/>
      </rPr>
      <t>2025</t>
    </r>
    <r>
      <rPr>
        <sz val="12"/>
        <rFont val="黑体"/>
        <charset val="134"/>
      </rPr>
      <t>年预算数</t>
    </r>
  </si>
  <si>
    <r>
      <rPr>
        <sz val="12"/>
        <rFont val="Times New Roman"/>
        <charset val="134"/>
      </rPr>
      <t>2025</t>
    </r>
    <r>
      <rPr>
        <sz val="12"/>
        <rFont val="黑体"/>
        <charset val="134"/>
      </rPr>
      <t>年调整预算数</t>
    </r>
  </si>
  <si>
    <r>
      <rPr>
        <sz val="12"/>
        <rFont val="黑体"/>
        <charset val="134"/>
      </rPr>
      <t>比年初预算增减金额</t>
    </r>
  </si>
  <si>
    <r>
      <rPr>
        <sz val="12"/>
        <rFont val="黑体"/>
        <charset val="134"/>
      </rPr>
      <t>比年初预算增减（</t>
    </r>
    <r>
      <rPr>
        <sz val="12"/>
        <rFont val="Times New Roman"/>
        <charset val="0"/>
      </rPr>
      <t>%</t>
    </r>
    <r>
      <rPr>
        <sz val="12"/>
        <rFont val="黑体"/>
        <charset val="134"/>
      </rPr>
      <t>）</t>
    </r>
  </si>
  <si>
    <r>
      <rPr>
        <sz val="12"/>
        <rFont val="黑体"/>
        <charset val="134"/>
      </rPr>
      <t>合计</t>
    </r>
  </si>
  <si>
    <r>
      <rPr>
        <sz val="12"/>
        <rFont val="黑体"/>
        <charset val="134"/>
      </rPr>
      <t>城乡居民基本养老保险基金</t>
    </r>
  </si>
  <si>
    <r>
      <rPr>
        <sz val="12"/>
        <rFont val="黑体"/>
        <charset val="134"/>
      </rPr>
      <t>机关事业单位基本养老保险基金</t>
    </r>
  </si>
  <si>
    <r>
      <rPr>
        <sz val="12"/>
        <color indexed="8"/>
        <rFont val="宋体"/>
        <charset val="134"/>
      </rPr>
      <t>一、收入</t>
    </r>
  </si>
  <si>
    <r>
      <rPr>
        <sz val="12"/>
        <color indexed="8"/>
        <rFont val="Times New Roman"/>
        <charset val="0"/>
      </rPr>
      <t xml:space="preserve">    </t>
    </r>
    <r>
      <rPr>
        <sz val="12"/>
        <color indexed="8"/>
        <rFont val="宋体"/>
        <charset val="134"/>
      </rPr>
      <t>其中：</t>
    </r>
    <r>
      <rPr>
        <sz val="12"/>
        <color indexed="8"/>
        <rFont val="Times New Roman"/>
        <charset val="0"/>
      </rPr>
      <t xml:space="preserve"> </t>
    </r>
    <r>
      <rPr>
        <sz val="12"/>
        <color indexed="8"/>
        <rFont val="Times New Roman"/>
        <charset val="134"/>
      </rPr>
      <t>1.</t>
    </r>
    <r>
      <rPr>
        <sz val="12"/>
        <color indexed="8"/>
        <rFont val="宋体"/>
        <charset val="134"/>
      </rPr>
      <t>保险费收入</t>
    </r>
  </si>
  <si>
    <r>
      <rPr>
        <sz val="12"/>
        <color indexed="8"/>
        <rFont val="Times New Roman"/>
        <charset val="0"/>
      </rPr>
      <t xml:space="preserve">               </t>
    </r>
    <r>
      <rPr>
        <sz val="12"/>
        <color indexed="8"/>
        <rFont val="Times New Roman"/>
        <charset val="134"/>
      </rPr>
      <t xml:space="preserve"> 2.</t>
    </r>
    <r>
      <rPr>
        <sz val="12"/>
        <color indexed="8"/>
        <rFont val="宋体"/>
        <charset val="134"/>
      </rPr>
      <t>集体补助收入</t>
    </r>
  </si>
  <si>
    <r>
      <rPr>
        <sz val="12"/>
        <color indexed="8"/>
        <rFont val="Times New Roman"/>
        <charset val="0"/>
      </rPr>
      <t xml:space="preserve">             </t>
    </r>
    <r>
      <rPr>
        <sz val="12"/>
        <color indexed="8"/>
        <rFont val="Times New Roman"/>
        <charset val="134"/>
      </rPr>
      <t xml:space="preserve">  3.</t>
    </r>
    <r>
      <rPr>
        <sz val="12"/>
        <color indexed="8"/>
        <rFont val="宋体"/>
        <charset val="134"/>
      </rPr>
      <t>利息收入</t>
    </r>
  </si>
  <si>
    <r>
      <rPr>
        <sz val="12"/>
        <color indexed="8"/>
        <rFont val="Times New Roman"/>
        <charset val="0"/>
      </rPr>
      <t xml:space="preserve">               </t>
    </r>
    <r>
      <rPr>
        <sz val="12"/>
        <color indexed="8"/>
        <rFont val="Times New Roman"/>
        <charset val="134"/>
      </rPr>
      <t xml:space="preserve"> 4.</t>
    </r>
    <r>
      <rPr>
        <sz val="12"/>
        <color indexed="8"/>
        <rFont val="宋体"/>
        <charset val="134"/>
      </rPr>
      <t>财政补贴收入</t>
    </r>
  </si>
  <si>
    <r>
      <rPr>
        <sz val="12"/>
        <color indexed="8"/>
        <rFont val="Times New Roman"/>
        <charset val="0"/>
      </rPr>
      <t xml:space="preserve">         </t>
    </r>
    <r>
      <rPr>
        <sz val="12"/>
        <color indexed="8"/>
        <rFont val="Times New Roman"/>
        <charset val="134"/>
      </rPr>
      <t xml:space="preserve"> 5.</t>
    </r>
    <r>
      <rPr>
        <sz val="12"/>
        <color indexed="8"/>
        <rFont val="宋体"/>
        <charset val="134"/>
      </rPr>
      <t>委托投资收益</t>
    </r>
  </si>
  <si>
    <r>
      <rPr>
        <sz val="12"/>
        <color indexed="8"/>
        <rFont val="Times New Roman"/>
        <charset val="0"/>
      </rPr>
      <t xml:space="preserve">               </t>
    </r>
    <r>
      <rPr>
        <sz val="12"/>
        <color indexed="8"/>
        <rFont val="Times New Roman"/>
        <charset val="134"/>
      </rPr>
      <t xml:space="preserve"> 6.</t>
    </r>
    <r>
      <rPr>
        <sz val="12"/>
        <color indexed="8"/>
        <rFont val="宋体"/>
        <charset val="134"/>
      </rPr>
      <t>转移收入</t>
    </r>
  </si>
  <si>
    <r>
      <rPr>
        <sz val="12"/>
        <color indexed="8"/>
        <rFont val="Times New Roman"/>
        <charset val="0"/>
      </rPr>
      <t xml:space="preserve">               </t>
    </r>
    <r>
      <rPr>
        <sz val="12"/>
        <color indexed="8"/>
        <rFont val="Times New Roman"/>
        <charset val="134"/>
      </rPr>
      <t xml:space="preserve"> 7.</t>
    </r>
    <r>
      <rPr>
        <sz val="12"/>
        <color indexed="8"/>
        <rFont val="宋体"/>
        <charset val="134"/>
      </rPr>
      <t>其他收入</t>
    </r>
  </si>
  <si>
    <r>
      <rPr>
        <sz val="12"/>
        <color indexed="8"/>
        <rFont val="宋体"/>
        <charset val="134"/>
      </rPr>
      <t>二、支出</t>
    </r>
  </si>
  <si>
    <r>
      <rPr>
        <sz val="12"/>
        <color indexed="8"/>
        <rFont val="Times New Roman"/>
        <charset val="0"/>
      </rPr>
      <t xml:space="preserve"> </t>
    </r>
    <r>
      <rPr>
        <sz val="12"/>
        <color indexed="8"/>
        <rFont val="宋体"/>
        <charset val="134"/>
      </rPr>
      <t>其中：</t>
    </r>
    <r>
      <rPr>
        <sz val="12"/>
        <color indexed="8"/>
        <rFont val="Times New Roman"/>
        <charset val="134"/>
      </rPr>
      <t>1.</t>
    </r>
    <r>
      <rPr>
        <sz val="12"/>
        <color indexed="8"/>
        <rFont val="宋体"/>
        <charset val="134"/>
      </rPr>
      <t>社会保险待遇支出</t>
    </r>
  </si>
  <si>
    <r>
      <rPr>
        <sz val="12"/>
        <rFont val="Times New Roman"/>
        <charset val="134"/>
      </rPr>
      <t xml:space="preserve">       2.</t>
    </r>
    <r>
      <rPr>
        <sz val="12"/>
        <color indexed="8"/>
        <rFont val="宋体"/>
        <charset val="134"/>
      </rPr>
      <t>丧葬抚恤补助支出</t>
    </r>
  </si>
  <si>
    <r>
      <rPr>
        <sz val="12"/>
        <rFont val="Times New Roman"/>
        <charset val="134"/>
      </rPr>
      <t xml:space="preserve">      3.</t>
    </r>
    <r>
      <rPr>
        <sz val="12"/>
        <color indexed="8"/>
        <rFont val="宋体"/>
        <charset val="134"/>
      </rPr>
      <t>其他支出</t>
    </r>
  </si>
  <si>
    <r>
      <rPr>
        <sz val="12"/>
        <rFont val="Times New Roman"/>
        <charset val="134"/>
      </rPr>
      <t xml:space="preserve">      4.</t>
    </r>
    <r>
      <rPr>
        <sz val="12"/>
        <color indexed="8"/>
        <rFont val="宋体"/>
        <charset val="134"/>
      </rPr>
      <t>转移支出</t>
    </r>
  </si>
  <si>
    <r>
      <rPr>
        <sz val="12"/>
        <color indexed="8"/>
        <rFont val="宋体"/>
        <charset val="134"/>
      </rPr>
      <t>三、上年结余</t>
    </r>
  </si>
  <si>
    <r>
      <rPr>
        <sz val="12"/>
        <color indexed="8"/>
        <rFont val="宋体"/>
        <charset val="134"/>
      </rPr>
      <t>四、本年收支结余</t>
    </r>
  </si>
  <si>
    <r>
      <rPr>
        <sz val="12"/>
        <color indexed="8"/>
        <rFont val="宋体"/>
        <charset val="134"/>
      </rPr>
      <t>五、年末滚存结余</t>
    </r>
  </si>
  <si>
    <r>
      <rPr>
        <sz val="12"/>
        <rFont val="黑体"/>
        <charset val="134"/>
      </rPr>
      <t>附件</t>
    </r>
    <r>
      <rPr>
        <sz val="12"/>
        <rFont val="Times New Roman"/>
        <charset val="134"/>
      </rPr>
      <t>6</t>
    </r>
  </si>
  <si>
    <r>
      <rPr>
        <sz val="22"/>
        <color indexed="8"/>
        <rFont val="Times New Roman"/>
        <charset val="134"/>
      </rPr>
      <t xml:space="preserve"> </t>
    </r>
    <r>
      <rPr>
        <sz val="22"/>
        <color indexed="8"/>
        <rFont val="方正小标宋简体"/>
        <charset val="134"/>
      </rPr>
      <t>融安县</t>
    </r>
    <r>
      <rPr>
        <sz val="22"/>
        <color indexed="8"/>
        <rFont val="Times New Roman"/>
        <charset val="134"/>
      </rPr>
      <t>2025</t>
    </r>
    <r>
      <rPr>
        <sz val="22"/>
        <color indexed="8"/>
        <rFont val="方正小标宋简体"/>
        <charset val="134"/>
      </rPr>
      <t>年国有资本经营预算收支调整表</t>
    </r>
  </si>
  <si>
    <r>
      <rPr>
        <sz val="12"/>
        <rFont val="Times New Roman"/>
        <charset val="134"/>
      </rPr>
      <t xml:space="preserve">              </t>
    </r>
    <r>
      <rPr>
        <sz val="12"/>
        <rFont val="宋体"/>
        <charset val="134"/>
      </rPr>
      <t>单位：万元</t>
    </r>
  </si>
  <si>
    <r>
      <rPr>
        <sz val="12"/>
        <rFont val="黑体"/>
        <charset val="134"/>
      </rPr>
      <t>收</t>
    </r>
    <r>
      <rPr>
        <sz val="12"/>
        <rFont val="Times New Roman"/>
        <charset val="0"/>
      </rPr>
      <t xml:space="preserve">          </t>
    </r>
    <r>
      <rPr>
        <sz val="12"/>
        <rFont val="黑体"/>
        <charset val="134"/>
      </rPr>
      <t>入</t>
    </r>
  </si>
  <si>
    <r>
      <rPr>
        <sz val="12"/>
        <rFont val="黑体"/>
        <charset val="134"/>
      </rPr>
      <t>支</t>
    </r>
    <r>
      <rPr>
        <sz val="12"/>
        <rFont val="Times New Roman"/>
        <charset val="0"/>
      </rPr>
      <t xml:space="preserve">          </t>
    </r>
    <r>
      <rPr>
        <sz val="12"/>
        <rFont val="黑体"/>
        <charset val="134"/>
      </rPr>
      <t>出</t>
    </r>
  </si>
  <si>
    <r>
      <rPr>
        <sz val="12"/>
        <rFont val="黑体"/>
        <charset val="134"/>
      </rPr>
      <t>项</t>
    </r>
    <r>
      <rPr>
        <sz val="12"/>
        <rFont val="Times New Roman"/>
        <charset val="0"/>
      </rPr>
      <t xml:space="preserve">        </t>
    </r>
    <r>
      <rPr>
        <sz val="12"/>
        <rFont val="黑体"/>
        <charset val="134"/>
      </rPr>
      <t>目</t>
    </r>
  </si>
  <si>
    <r>
      <rPr>
        <sz val="12"/>
        <rFont val="Times New Roman"/>
        <charset val="134"/>
      </rPr>
      <t>2024</t>
    </r>
    <r>
      <rPr>
        <sz val="12"/>
        <rFont val="黑体"/>
        <charset val="134"/>
      </rPr>
      <t>年完成数</t>
    </r>
  </si>
  <si>
    <r>
      <rPr>
        <sz val="12"/>
        <rFont val="Times New Roman"/>
        <charset val="134"/>
      </rPr>
      <t>2025</t>
    </r>
    <r>
      <rPr>
        <sz val="12"/>
        <rFont val="黑体"/>
        <charset val="134"/>
      </rPr>
      <t>年预算调整数</t>
    </r>
  </si>
  <si>
    <r>
      <rPr>
        <sz val="12"/>
        <rFont val="黑体"/>
        <charset val="134"/>
      </rPr>
      <t>金额</t>
    </r>
  </si>
  <si>
    <r>
      <rPr>
        <sz val="12"/>
        <rFont val="黑体"/>
        <charset val="134"/>
      </rPr>
      <t>比上年增减</t>
    </r>
    <r>
      <rPr>
        <sz val="12"/>
        <rFont val="Times New Roman"/>
        <charset val="134"/>
      </rPr>
      <t>%</t>
    </r>
  </si>
  <si>
    <r>
      <rPr>
        <sz val="12"/>
        <rFont val="黑体"/>
        <charset val="134"/>
      </rPr>
      <t>比年初预算增减（</t>
    </r>
    <r>
      <rPr>
        <sz val="12"/>
        <rFont val="Times New Roman"/>
        <charset val="134"/>
      </rPr>
      <t>%</t>
    </r>
    <r>
      <rPr>
        <sz val="12"/>
        <rFont val="黑体"/>
        <charset val="134"/>
      </rPr>
      <t>）</t>
    </r>
  </si>
  <si>
    <r>
      <rPr>
        <sz val="12"/>
        <rFont val="宋体"/>
        <charset val="134"/>
      </rPr>
      <t>一、利润收入</t>
    </r>
  </si>
  <si>
    <r>
      <rPr>
        <sz val="12"/>
        <rFont val="宋体"/>
        <charset val="134"/>
      </rPr>
      <t>一、三供一业补助支出</t>
    </r>
  </si>
  <si>
    <r>
      <rPr>
        <sz val="12"/>
        <rFont val="宋体"/>
        <charset val="134"/>
      </rPr>
      <t>二、股利、股息收入</t>
    </r>
  </si>
  <si>
    <r>
      <rPr>
        <sz val="12"/>
        <rFont val="宋体"/>
        <charset val="134"/>
      </rPr>
      <t>二、国有企业资本金注入</t>
    </r>
  </si>
  <si>
    <r>
      <rPr>
        <sz val="12"/>
        <rFont val="宋体"/>
        <charset val="134"/>
      </rPr>
      <t>三、产权转让收入</t>
    </r>
  </si>
  <si>
    <r>
      <rPr>
        <sz val="12"/>
        <rFont val="宋体"/>
        <charset val="134"/>
      </rPr>
      <t>三、国有企业政策性补贴</t>
    </r>
  </si>
  <si>
    <r>
      <rPr>
        <sz val="12"/>
        <rFont val="宋体"/>
        <charset val="134"/>
      </rPr>
      <t>四、清算收入</t>
    </r>
  </si>
  <si>
    <r>
      <rPr>
        <sz val="12"/>
        <rFont val="宋体"/>
        <charset val="134"/>
      </rPr>
      <t>四、金融国有资本经营预算支出</t>
    </r>
  </si>
  <si>
    <r>
      <rPr>
        <sz val="12"/>
        <rFont val="宋体"/>
        <charset val="134"/>
      </rPr>
      <t>五、国有资本经营预算转移支付收入</t>
    </r>
  </si>
  <si>
    <r>
      <rPr>
        <sz val="12"/>
        <rFont val="宋体"/>
        <charset val="134"/>
      </rPr>
      <t>五、调出资金</t>
    </r>
  </si>
  <si>
    <r>
      <rPr>
        <sz val="12"/>
        <rFont val="宋体"/>
        <charset val="134"/>
      </rPr>
      <t>六、其他国有资本经营预算收入</t>
    </r>
  </si>
  <si>
    <r>
      <rPr>
        <sz val="12"/>
        <rFont val="宋体"/>
        <charset val="134"/>
      </rPr>
      <t>六、国有企业退休人员社会化管理补助支出</t>
    </r>
  </si>
  <si>
    <r>
      <rPr>
        <sz val="12"/>
        <rFont val="宋体"/>
        <charset val="134"/>
      </rPr>
      <t>七、其他国有资本经营预算支出</t>
    </r>
  </si>
  <si>
    <r>
      <rPr>
        <sz val="12"/>
        <rFont val="宋体"/>
        <charset val="134"/>
      </rPr>
      <t>本年收入合计</t>
    </r>
  </si>
  <si>
    <r>
      <rPr>
        <sz val="12"/>
        <rFont val="宋体"/>
        <charset val="134"/>
      </rPr>
      <t>本年支出合计</t>
    </r>
  </si>
  <si>
    <r>
      <rPr>
        <sz val="12"/>
        <rFont val="宋体"/>
        <charset val="134"/>
      </rPr>
      <t>上年结转</t>
    </r>
  </si>
  <si>
    <t>0</t>
  </si>
  <si>
    <r>
      <rPr>
        <sz val="12"/>
        <rFont val="宋体"/>
        <charset val="134"/>
      </rPr>
      <t>结转下年</t>
    </r>
  </si>
  <si>
    <r>
      <rPr>
        <sz val="12"/>
        <rFont val="宋体"/>
        <charset val="134"/>
      </rPr>
      <t>收</t>
    </r>
    <r>
      <rPr>
        <sz val="12"/>
        <rFont val="Times New Roman"/>
        <charset val="0"/>
      </rPr>
      <t xml:space="preserve"> </t>
    </r>
    <r>
      <rPr>
        <sz val="12"/>
        <rFont val="宋体"/>
        <charset val="134"/>
      </rPr>
      <t>入</t>
    </r>
    <r>
      <rPr>
        <sz val="12"/>
        <rFont val="Times New Roman"/>
        <charset val="0"/>
      </rPr>
      <t xml:space="preserve"> </t>
    </r>
    <r>
      <rPr>
        <sz val="12"/>
        <rFont val="宋体"/>
        <charset val="134"/>
      </rPr>
      <t>总</t>
    </r>
    <r>
      <rPr>
        <sz val="12"/>
        <rFont val="Times New Roman"/>
        <charset val="0"/>
      </rPr>
      <t xml:space="preserve"> </t>
    </r>
    <r>
      <rPr>
        <sz val="12"/>
        <rFont val="宋体"/>
        <charset val="134"/>
      </rPr>
      <t>计</t>
    </r>
  </si>
  <si>
    <r>
      <rPr>
        <sz val="12"/>
        <rFont val="宋体"/>
        <charset val="134"/>
      </rPr>
      <t>支</t>
    </r>
    <r>
      <rPr>
        <sz val="12"/>
        <rFont val="Times New Roman"/>
        <charset val="0"/>
      </rPr>
      <t xml:space="preserve"> </t>
    </r>
    <r>
      <rPr>
        <sz val="12"/>
        <rFont val="宋体"/>
        <charset val="134"/>
      </rPr>
      <t>出</t>
    </r>
    <r>
      <rPr>
        <sz val="12"/>
        <rFont val="Times New Roman"/>
        <charset val="0"/>
      </rPr>
      <t xml:space="preserve"> </t>
    </r>
    <r>
      <rPr>
        <sz val="12"/>
        <rFont val="宋体"/>
        <charset val="134"/>
      </rPr>
      <t>总</t>
    </r>
    <r>
      <rPr>
        <sz val="12"/>
        <rFont val="Times New Roman"/>
        <charset val="0"/>
      </rPr>
      <t xml:space="preserve"> </t>
    </r>
    <r>
      <rPr>
        <sz val="12"/>
        <rFont val="宋体"/>
        <charset val="134"/>
      </rPr>
      <t>计</t>
    </r>
  </si>
  <si>
    <r>
      <rPr>
        <sz val="12"/>
        <color indexed="8"/>
        <rFont val="黑体"/>
        <charset val="134"/>
      </rPr>
      <t>附件</t>
    </r>
    <r>
      <rPr>
        <sz val="12"/>
        <color indexed="8"/>
        <rFont val="Times New Roman"/>
        <charset val="134"/>
      </rPr>
      <t>7</t>
    </r>
  </si>
  <si>
    <r>
      <rPr>
        <sz val="22"/>
        <color indexed="8"/>
        <rFont val="方正小标宋简体"/>
        <charset val="134"/>
      </rPr>
      <t>融安县</t>
    </r>
    <r>
      <rPr>
        <sz val="22"/>
        <color indexed="8"/>
        <rFont val="Times New Roman"/>
        <charset val="134"/>
      </rPr>
      <t>2025</t>
    </r>
    <r>
      <rPr>
        <sz val="22"/>
        <color indexed="8"/>
        <rFont val="方正小标宋简体"/>
        <charset val="134"/>
      </rPr>
      <t>年债务限额和余额情况表</t>
    </r>
  </si>
  <si>
    <r>
      <rPr>
        <sz val="11"/>
        <color indexed="8"/>
        <rFont val="宋体"/>
        <charset val="134"/>
      </rPr>
      <t>单位：万元</t>
    </r>
  </si>
  <si>
    <r>
      <rPr>
        <sz val="14"/>
        <color indexed="8"/>
        <rFont val="黑体"/>
        <charset val="134"/>
      </rPr>
      <t>项目名称</t>
    </r>
  </si>
  <si>
    <r>
      <rPr>
        <sz val="14"/>
        <color indexed="8"/>
        <rFont val="黑体"/>
        <charset val="134"/>
      </rPr>
      <t>年初债务余额</t>
    </r>
  </si>
  <si>
    <r>
      <rPr>
        <sz val="14"/>
        <color indexed="8"/>
        <rFont val="Times New Roman"/>
        <charset val="134"/>
      </rPr>
      <t>2025</t>
    </r>
    <r>
      <rPr>
        <sz val="14"/>
        <color indexed="8"/>
        <rFont val="黑体"/>
        <charset val="134"/>
      </rPr>
      <t>年末债务余额</t>
    </r>
  </si>
  <si>
    <r>
      <rPr>
        <sz val="14"/>
        <color indexed="8"/>
        <rFont val="宋体"/>
        <charset val="134"/>
      </rPr>
      <t>合计</t>
    </r>
  </si>
  <si>
    <r>
      <rPr>
        <sz val="14"/>
        <color indexed="8"/>
        <rFont val="宋体"/>
        <charset val="134"/>
      </rPr>
      <t>一般债务</t>
    </r>
  </si>
  <si>
    <r>
      <rPr>
        <sz val="14"/>
        <color indexed="8"/>
        <rFont val="宋体"/>
        <charset val="134"/>
      </rPr>
      <t>专项债务</t>
    </r>
  </si>
  <si>
    <r>
      <rPr>
        <sz val="12"/>
        <color indexed="8"/>
        <rFont val="黑体"/>
        <charset val="134"/>
      </rPr>
      <t>附件</t>
    </r>
    <r>
      <rPr>
        <sz val="12"/>
        <color indexed="8"/>
        <rFont val="Times New Roman"/>
        <charset val="134"/>
      </rPr>
      <t>8</t>
    </r>
  </si>
  <si>
    <r>
      <rPr>
        <sz val="22"/>
        <color indexed="8"/>
        <rFont val="方正小标宋简体"/>
        <charset val="134"/>
      </rPr>
      <t>融安县</t>
    </r>
    <r>
      <rPr>
        <sz val="22"/>
        <color indexed="8"/>
        <rFont val="Times New Roman"/>
        <charset val="134"/>
      </rPr>
      <t>2025</t>
    </r>
    <r>
      <rPr>
        <sz val="22"/>
        <color indexed="8"/>
        <rFont val="方正小标宋简体"/>
        <charset val="134"/>
      </rPr>
      <t>年政府新增债券资金安排情况表</t>
    </r>
  </si>
  <si>
    <r>
      <rPr>
        <sz val="11"/>
        <color rgb="FF000000"/>
        <rFont val="Times New Roman"/>
        <charset val="134"/>
      </rPr>
      <t xml:space="preserve">              </t>
    </r>
    <r>
      <rPr>
        <sz val="11"/>
        <color rgb="FF000000"/>
        <rFont val="宋体"/>
        <charset val="134"/>
      </rPr>
      <t>单位：万元</t>
    </r>
  </si>
  <si>
    <r>
      <rPr>
        <sz val="12"/>
        <color indexed="8"/>
        <rFont val="黑体"/>
        <charset val="134"/>
      </rPr>
      <t>项目</t>
    </r>
  </si>
  <si>
    <r>
      <rPr>
        <sz val="12"/>
        <rFont val="黑体"/>
        <charset val="134"/>
      </rPr>
      <t>地方自行安排项目金额</t>
    </r>
  </si>
  <si>
    <r>
      <rPr>
        <sz val="12"/>
        <color indexed="8"/>
        <rFont val="黑体"/>
        <charset val="134"/>
      </rPr>
      <t>支出功能分类科目</t>
    </r>
  </si>
  <si>
    <r>
      <rPr>
        <b/>
        <sz val="12"/>
        <color indexed="8"/>
        <rFont val="仿宋_GB2312"/>
        <charset val="134"/>
      </rPr>
      <t>合</t>
    </r>
    <r>
      <rPr>
        <b/>
        <sz val="12"/>
        <color indexed="8"/>
        <rFont val="Times New Roman"/>
        <charset val="134"/>
      </rPr>
      <t xml:space="preserve">  </t>
    </r>
    <r>
      <rPr>
        <b/>
        <sz val="12"/>
        <color indexed="8"/>
        <rFont val="仿宋_GB2312"/>
        <charset val="134"/>
      </rPr>
      <t>计</t>
    </r>
  </si>
  <si>
    <r>
      <rPr>
        <b/>
        <sz val="12"/>
        <rFont val="仿宋_GB2312"/>
        <charset val="134"/>
      </rPr>
      <t>一、教育（一般债券）</t>
    </r>
  </si>
  <si>
    <r>
      <rPr>
        <sz val="12"/>
        <rFont val="Times New Roman"/>
        <charset val="134"/>
      </rPr>
      <t>2025</t>
    </r>
    <r>
      <rPr>
        <sz val="12"/>
        <rFont val="仿宋_GB2312"/>
        <charset val="134"/>
      </rPr>
      <t>年支持学前教育发展项目政府一般债券资金的通知（改扩建项目资金）</t>
    </r>
  </si>
  <si>
    <r>
      <rPr>
        <sz val="12"/>
        <rFont val="Times New Roman"/>
        <charset val="134"/>
      </rPr>
      <t>2025</t>
    </r>
    <r>
      <rPr>
        <sz val="12"/>
        <rFont val="仿宋_GB2312"/>
        <charset val="134"/>
      </rPr>
      <t>年农村义务教育校舍安全保障长效机制项目政府一般债券资金的通知</t>
    </r>
  </si>
  <si>
    <r>
      <rPr>
        <sz val="12"/>
        <rFont val="Times New Roman"/>
        <charset val="134"/>
      </rPr>
      <t>2025</t>
    </r>
    <r>
      <rPr>
        <sz val="12"/>
        <rFont val="仿宋_GB2312"/>
        <charset val="134"/>
      </rPr>
      <t>年支持义务教育薄弱环节与能力提升项目政府一般债券资金的通知（乡村振兴倾斜补助）</t>
    </r>
  </si>
  <si>
    <r>
      <rPr>
        <sz val="12"/>
        <rFont val="Times New Roman"/>
        <charset val="134"/>
      </rPr>
      <t>2025</t>
    </r>
    <r>
      <rPr>
        <sz val="12"/>
        <rFont val="仿宋_GB2312"/>
        <charset val="134"/>
      </rPr>
      <t>年城乡义务教育中央和自治区补助经费预算的通知（校舍安全保障长效机制）</t>
    </r>
  </si>
  <si>
    <r>
      <rPr>
        <b/>
        <sz val="12"/>
        <rFont val="仿宋_GB2312"/>
        <charset val="134"/>
      </rPr>
      <t>二、住房保障（一般债券）</t>
    </r>
  </si>
  <si>
    <r>
      <rPr>
        <sz val="12"/>
        <rFont val="Times New Roman"/>
        <charset val="134"/>
      </rPr>
      <t>2025</t>
    </r>
    <r>
      <rPr>
        <sz val="12"/>
        <rFont val="仿宋_GB2312"/>
        <charset val="134"/>
      </rPr>
      <t>年城镇保障性安居工程自治区财政补助（政府一般债券）资金的通知（老旧小区）</t>
    </r>
  </si>
  <si>
    <r>
      <rPr>
        <sz val="12"/>
        <rFont val="Times New Roman"/>
        <charset val="134"/>
      </rPr>
      <t>2025</t>
    </r>
    <r>
      <rPr>
        <sz val="12"/>
        <rFont val="仿宋_GB2312"/>
        <charset val="134"/>
      </rPr>
      <t>年城镇保障性安居工程自治区财政补助（政府一般债券）资金的通知（城市危旧房）</t>
    </r>
  </si>
  <si>
    <r>
      <rPr>
        <b/>
        <sz val="12"/>
        <rFont val="仿宋_GB2312"/>
        <charset val="134"/>
      </rPr>
      <t>三、农林水（一般债券）</t>
    </r>
  </si>
  <si>
    <r>
      <rPr>
        <sz val="12"/>
        <rFont val="Times New Roman"/>
        <charset val="134"/>
      </rPr>
      <t>2025</t>
    </r>
    <r>
      <rPr>
        <sz val="12"/>
        <rFont val="仿宋_GB2312"/>
        <charset val="134"/>
      </rPr>
      <t>年第一批新增政府一般债券支持水利项目建设的通知（水土保持工程</t>
    </r>
    <r>
      <rPr>
        <sz val="12"/>
        <rFont val="Times New Roman"/>
        <charset val="134"/>
      </rPr>
      <t>315</t>
    </r>
    <r>
      <rPr>
        <sz val="12"/>
        <rFont val="仿宋_GB2312"/>
        <charset val="134"/>
      </rPr>
      <t>万元）</t>
    </r>
  </si>
  <si>
    <r>
      <rPr>
        <sz val="12"/>
        <rFont val="Times New Roman"/>
        <charset val="134"/>
      </rPr>
      <t>2025</t>
    </r>
    <r>
      <rPr>
        <sz val="12"/>
        <rFont val="仿宋_GB2312"/>
        <charset val="134"/>
      </rPr>
      <t>年第一批新增政府一般债券支持水利项目建设的通知</t>
    </r>
    <r>
      <rPr>
        <sz val="12"/>
        <rFont val="Times New Roman"/>
        <charset val="134"/>
      </rPr>
      <t>(</t>
    </r>
    <r>
      <rPr>
        <sz val="12"/>
        <rFont val="仿宋_GB2312"/>
        <charset val="134"/>
      </rPr>
      <t>中型灌区续建配套与现代化改造</t>
    </r>
    <r>
      <rPr>
        <sz val="12"/>
        <rFont val="Times New Roman"/>
        <charset val="134"/>
      </rPr>
      <t>800</t>
    </r>
    <r>
      <rPr>
        <sz val="12"/>
        <rFont val="仿宋_GB2312"/>
        <charset val="134"/>
      </rPr>
      <t>万元</t>
    </r>
    <r>
      <rPr>
        <sz val="12"/>
        <rFont val="Times New Roman"/>
        <charset val="134"/>
      </rPr>
      <t>)</t>
    </r>
  </si>
  <si>
    <r>
      <rPr>
        <sz val="12"/>
        <rFont val="Times New Roman"/>
        <charset val="134"/>
      </rPr>
      <t>2025</t>
    </r>
    <r>
      <rPr>
        <sz val="12"/>
        <rFont val="仿宋_GB2312"/>
        <charset val="134"/>
      </rPr>
      <t>年第二批新增政府一般债券支持水利项目建设的通知（病险水库（闸）除险加固</t>
    </r>
    <r>
      <rPr>
        <sz val="12"/>
        <rFont val="Times New Roman"/>
        <charset val="134"/>
      </rPr>
      <t>126</t>
    </r>
    <r>
      <rPr>
        <sz val="12"/>
        <rFont val="仿宋_GB2312"/>
        <charset val="134"/>
      </rPr>
      <t>万，主要支流治理</t>
    </r>
    <r>
      <rPr>
        <sz val="12"/>
        <rFont val="Times New Roman"/>
        <charset val="134"/>
      </rPr>
      <t>1215</t>
    </r>
    <r>
      <rPr>
        <sz val="12"/>
        <rFont val="仿宋_GB2312"/>
        <charset val="134"/>
      </rPr>
      <t>万，水土保持工程</t>
    </r>
    <r>
      <rPr>
        <sz val="12"/>
        <rFont val="Times New Roman"/>
        <charset val="134"/>
      </rPr>
      <t>14</t>
    </r>
    <r>
      <rPr>
        <sz val="12"/>
        <rFont val="仿宋_GB2312"/>
        <charset val="134"/>
      </rPr>
      <t>万，山洪灾害防治</t>
    </r>
    <r>
      <rPr>
        <sz val="12"/>
        <rFont val="Times New Roman"/>
        <charset val="134"/>
      </rPr>
      <t>11</t>
    </r>
    <r>
      <rPr>
        <sz val="12"/>
        <rFont val="仿宋_GB2312"/>
        <charset val="134"/>
      </rPr>
      <t>万，水资源节约与保护工程</t>
    </r>
    <r>
      <rPr>
        <sz val="12"/>
        <rFont val="Times New Roman"/>
        <charset val="134"/>
      </rPr>
      <t>80</t>
    </r>
    <r>
      <rPr>
        <sz val="12"/>
        <rFont val="仿宋_GB2312"/>
        <charset val="134"/>
      </rPr>
      <t>万）</t>
    </r>
  </si>
  <si>
    <r>
      <rPr>
        <sz val="12"/>
        <rFont val="Times New Roman"/>
        <charset val="134"/>
      </rPr>
      <t>2025</t>
    </r>
    <r>
      <rPr>
        <sz val="12"/>
        <rFont val="仿宋_GB2312"/>
        <charset val="134"/>
      </rPr>
      <t>年第二批新增政府一般债券支持水利项目建设的通知（水资源节约与保护工程</t>
    </r>
    <r>
      <rPr>
        <sz val="12"/>
        <rFont val="Times New Roman"/>
        <charset val="134"/>
      </rPr>
      <t>80</t>
    </r>
    <r>
      <rPr>
        <sz val="12"/>
        <rFont val="仿宋_GB2312"/>
        <charset val="134"/>
      </rPr>
      <t>万）</t>
    </r>
  </si>
  <si>
    <r>
      <rPr>
        <sz val="12"/>
        <rFont val="Times New Roman"/>
        <charset val="134"/>
      </rPr>
      <t>2025</t>
    </r>
    <r>
      <rPr>
        <sz val="12"/>
        <rFont val="仿宋_GB2312"/>
        <charset val="134"/>
      </rPr>
      <t>年自治区农田建设补助配套资金（政府一般债券）等的通知</t>
    </r>
  </si>
  <si>
    <r>
      <rPr>
        <sz val="12"/>
        <rFont val="仿宋_GB2312"/>
        <charset val="134"/>
      </rPr>
      <t>关于下达</t>
    </r>
    <r>
      <rPr>
        <sz val="12"/>
        <rFont val="Times New Roman"/>
        <charset val="134"/>
      </rPr>
      <t>2025</t>
    </r>
    <r>
      <rPr>
        <sz val="12"/>
        <rFont val="仿宋_GB2312"/>
        <charset val="134"/>
      </rPr>
      <t>年第七批政府债券额度和期限的通知（融安县应急备用水源建设项目（浪溪河输水工程）</t>
    </r>
  </si>
  <si>
    <r>
      <rPr>
        <b/>
        <sz val="12"/>
        <rFont val="仿宋_GB2312"/>
        <charset val="134"/>
      </rPr>
      <t>四、交通基础设施（一般债券）</t>
    </r>
  </si>
  <si>
    <r>
      <rPr>
        <sz val="12"/>
        <rFont val="Times New Roman"/>
        <charset val="134"/>
      </rPr>
      <t>2025</t>
    </r>
    <r>
      <rPr>
        <sz val="12"/>
        <rFont val="仿宋_GB2312"/>
        <charset val="134"/>
      </rPr>
      <t>年第一批新增政府一般债券支持公路项目建设的通知</t>
    </r>
  </si>
  <si>
    <r>
      <rPr>
        <sz val="12"/>
        <rFont val="Times New Roman"/>
        <charset val="134"/>
      </rPr>
      <t>2025</t>
    </r>
    <r>
      <rPr>
        <sz val="12"/>
        <rFont val="仿宋_GB2312"/>
        <charset val="134"/>
      </rPr>
      <t>年一般债券资金支持农村公路安全生命防护工程</t>
    </r>
  </si>
  <si>
    <r>
      <rPr>
        <b/>
        <sz val="12"/>
        <rFont val="仿宋_GB2312"/>
        <charset val="134"/>
      </rPr>
      <t>五、制造业（一般债券）</t>
    </r>
  </si>
  <si>
    <r>
      <rPr>
        <sz val="12"/>
        <rFont val="Times New Roman"/>
        <charset val="134"/>
      </rPr>
      <t>2025</t>
    </r>
    <r>
      <rPr>
        <sz val="12"/>
        <rFont val="仿宋_GB2312"/>
        <charset val="134"/>
      </rPr>
      <t>年一季度</t>
    </r>
    <r>
      <rPr>
        <sz val="12"/>
        <rFont val="Times New Roman"/>
        <charset val="134"/>
      </rPr>
      <t>“</t>
    </r>
    <r>
      <rPr>
        <sz val="12"/>
        <rFont val="仿宋_GB2312"/>
        <charset val="134"/>
      </rPr>
      <t>开门红</t>
    </r>
    <r>
      <rPr>
        <sz val="12"/>
        <rFont val="Times New Roman"/>
        <charset val="134"/>
      </rPr>
      <t>”</t>
    </r>
    <r>
      <rPr>
        <sz val="12"/>
        <rFont val="仿宋_GB2312"/>
        <charset val="134"/>
      </rPr>
      <t>政策补助资金（工业企业加快产能爬坡）</t>
    </r>
  </si>
  <si>
    <r>
      <rPr>
        <b/>
        <sz val="12"/>
        <rFont val="仿宋_GB2312"/>
        <charset val="134"/>
      </rPr>
      <t>六、再融资债券资金（一般债券）</t>
    </r>
  </si>
  <si>
    <r>
      <rPr>
        <sz val="12"/>
        <color indexed="8"/>
        <rFont val="Times New Roman"/>
        <charset val="134"/>
      </rPr>
      <t>2025</t>
    </r>
    <r>
      <rPr>
        <sz val="12"/>
        <color indexed="8"/>
        <rFont val="仿宋_GB2312"/>
        <charset val="134"/>
      </rPr>
      <t>年第五批政府债券额度</t>
    </r>
  </si>
  <si>
    <r>
      <rPr>
        <sz val="12"/>
        <color indexed="8"/>
        <rFont val="Times New Roman"/>
        <charset val="134"/>
      </rPr>
      <t>2025</t>
    </r>
    <r>
      <rPr>
        <sz val="12"/>
        <color indexed="8"/>
        <rFont val="仿宋_GB2312"/>
        <charset val="134"/>
      </rPr>
      <t>年第六批政府债券额度</t>
    </r>
  </si>
  <si>
    <r>
      <rPr>
        <sz val="12"/>
        <color rgb="FF000000"/>
        <rFont val="Times New Roman"/>
        <charset val="134"/>
      </rPr>
      <t>2025</t>
    </r>
    <r>
      <rPr>
        <sz val="12"/>
        <color rgb="FF000000"/>
        <rFont val="仿宋_GB2312"/>
        <charset val="134"/>
      </rPr>
      <t>年第四批政府债券额度</t>
    </r>
  </si>
  <si>
    <r>
      <rPr>
        <b/>
        <sz val="12"/>
        <rFont val="仿宋_GB2312"/>
        <charset val="134"/>
      </rPr>
      <t>七、专项债券资金（专项债券）</t>
    </r>
  </si>
  <si>
    <r>
      <rPr>
        <sz val="11"/>
        <color indexed="8"/>
        <rFont val="仿宋_GB2312"/>
        <charset val="134"/>
      </rPr>
      <t>关于收回和调整</t>
    </r>
    <r>
      <rPr>
        <sz val="11"/>
        <color indexed="8"/>
        <rFont val="Times New Roman"/>
        <charset val="134"/>
      </rPr>
      <t>2025</t>
    </r>
    <r>
      <rPr>
        <sz val="11"/>
        <color indexed="8"/>
        <rFont val="仿宋_GB2312"/>
        <charset val="134"/>
      </rPr>
      <t>年新增政府债务限额和政府债券资金</t>
    </r>
  </si>
  <si>
    <r>
      <rPr>
        <sz val="12"/>
        <color indexed="8"/>
        <rFont val="Times New Roman"/>
        <charset val="134"/>
      </rPr>
      <t>2025</t>
    </r>
    <r>
      <rPr>
        <sz val="12"/>
        <color indexed="8"/>
        <rFont val="仿宋_GB2312"/>
        <charset val="134"/>
      </rPr>
      <t>年第一批解决拖欠企业账款新增政府专项债务限额和债券额度（化解</t>
    </r>
    <r>
      <rPr>
        <sz val="12"/>
        <color indexed="8"/>
        <rFont val="Times New Roman"/>
        <charset val="134"/>
      </rPr>
      <t>6·30</t>
    </r>
    <r>
      <rPr>
        <sz val="12"/>
        <color indexed="8"/>
        <rFont val="仿宋_GB2312"/>
        <charset val="134"/>
      </rPr>
      <t>台账内拖欠企业账款）</t>
    </r>
  </si>
  <si>
    <r>
      <rPr>
        <sz val="12"/>
        <rFont val="Times New Roman"/>
        <charset val="134"/>
      </rPr>
      <t>2025</t>
    </r>
    <r>
      <rPr>
        <sz val="12"/>
        <rFont val="仿宋_GB2312"/>
        <charset val="134"/>
      </rPr>
      <t>年第二批用于解决拖欠企业账款专项债券额度的通知</t>
    </r>
  </si>
  <si>
    <t>八、再融资债券资金（专项债券）</t>
  </si>
  <si>
    <r>
      <rPr>
        <sz val="12"/>
        <rFont val="Times New Roman"/>
        <charset val="134"/>
      </rPr>
      <t>2025</t>
    </r>
    <r>
      <rPr>
        <sz val="12"/>
        <rFont val="仿宋_GB2312"/>
        <charset val="134"/>
      </rPr>
      <t>年置换存量隐形债务再融资专项债券额度及对应期限的通知</t>
    </r>
  </si>
  <si>
    <r>
      <rPr>
        <sz val="12"/>
        <rFont val="仿宋_GB2312"/>
        <charset val="134"/>
      </rPr>
      <t>下达</t>
    </r>
    <r>
      <rPr>
        <sz val="12"/>
        <rFont val="Times New Roman"/>
        <charset val="134"/>
      </rPr>
      <t>2025</t>
    </r>
    <r>
      <rPr>
        <sz val="12"/>
        <rFont val="仿宋_GB2312"/>
        <charset val="134"/>
      </rPr>
      <t>年第二批政府债券额度</t>
    </r>
  </si>
  <si>
    <t>九、其他支出（一般债券）</t>
  </si>
  <si>
    <r>
      <rPr>
        <sz val="11"/>
        <color indexed="8"/>
        <rFont val="仿宋_GB2312"/>
        <charset val="134"/>
      </rPr>
      <t>关于预下达</t>
    </r>
    <r>
      <rPr>
        <sz val="11"/>
        <color indexed="8"/>
        <rFont val="Times New Roman"/>
        <charset val="134"/>
      </rPr>
      <t>2025</t>
    </r>
    <r>
      <rPr>
        <sz val="11"/>
        <color indexed="8"/>
        <rFont val="仿宋_GB2312"/>
        <charset val="134"/>
      </rPr>
      <t>年第三批新增政府一般债券限额（国债项目）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</si>
</sst>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31">
    <numFmt numFmtId="41" formatCode="_ * #,##0_ ;_ * \-#,##0_ ;_ * &quot;-&quot;_ ;_ @_ "/>
    <numFmt numFmtId="43" formatCode="_ * #,##0.00_ ;_ * \-#,##0.00_ ;_ * &quot;-&quot;??_ ;_ @_ "/>
    <numFmt numFmtId="176" formatCode="#,##0;\(#,##0\)"/>
    <numFmt numFmtId="177" formatCode="#\ ??/??"/>
    <numFmt numFmtId="178" formatCode="_(&quot;$&quot;* #,##0_);_(&quot;$&quot;* \(#,##0\);_(&quot;$&quot;* &quot;-&quot;_);_(@_)"/>
    <numFmt numFmtId="179" formatCode="&quot;$&quot;#,##0.00_);[Red]\(&quot;$&quot;#,##0.00\)"/>
    <numFmt numFmtId="180" formatCode="0.0"/>
    <numFmt numFmtId="181" formatCode="&quot;$&quot;#,##0_);[Red]\(&quot;$&quot;#,##0\)"/>
    <numFmt numFmtId="182" formatCode="_-* #,##0.00_$_-;\-* #,##0.00_$_-;_-* &quot;-&quot;??_$_-;_-@_-"/>
    <numFmt numFmtId="183" formatCode="\$#,##0;\(\$#,##0\)"/>
    <numFmt numFmtId="184" formatCode="_-&quot;$&quot;* #,##0_-;\-&quot;$&quot;* #,##0_-;_-&quot;$&quot;* &quot;-&quot;_-;_-@_-"/>
    <numFmt numFmtId="185" formatCode="_-* #,##0_$_-;\-* #,##0_$_-;_-* &quot;-&quot;_$_-;_-@_-"/>
    <numFmt numFmtId="186" formatCode="yy\.mm\.dd"/>
    <numFmt numFmtId="187" formatCode="_-* #,##0.00_-;\-* #,##0.00_-;_-* &quot;-&quot;??_-;_-@_-"/>
    <numFmt numFmtId="188" formatCode="#,##0.0_);\(#,##0.0\)"/>
    <numFmt numFmtId="189" formatCode="&quot;$&quot;\ #,##0.00_-;[Red]&quot;$&quot;\ #,##0.00\-"/>
    <numFmt numFmtId="190" formatCode="_-* #,##0.00&quot;$&quot;_-;\-* #,##0.00&quot;$&quot;_-;_-* &quot;-&quot;??&quot;$&quot;_-;_-@_-"/>
    <numFmt numFmtId="191" formatCode="_(&quot;$&quot;* #,##0.00_);_(&quot;$&quot;* \(#,##0.00\);_(&quot;$&quot;* &quot;-&quot;??_);_(@_)"/>
    <numFmt numFmtId="192" formatCode="_-* #,##0&quot;$&quot;_-;\-* #,##0&quot;$&quot;_-;_-* &quot;-&quot;&quot;$&quot;_-;_-@_-"/>
    <numFmt numFmtId="193" formatCode="\$#,##0.00;\(\$#,##0.00\)"/>
    <numFmt numFmtId="194" formatCode="#,##0;\-#,##0;&quot;-&quot;"/>
    <numFmt numFmtId="195" formatCode="_-&quot;$&quot;\ * #,##0.00_-;_-&quot;$&quot;\ * #,##0.00\-;_-&quot;$&quot;\ * &quot;-&quot;??_-;_-@_-"/>
    <numFmt numFmtId="196" formatCode="&quot;$&quot;\ #,##0_-;[Red]&quot;$&quot;\ #,##0\-"/>
    <numFmt numFmtId="197" formatCode="_-&quot;$&quot;\ * #,##0_-;_-&quot;$&quot;\ * #,##0\-;_-&quot;$&quot;\ * &quot;-&quot;_-;_-@_-"/>
    <numFmt numFmtId="198" formatCode="#,##0_ "/>
    <numFmt numFmtId="199" formatCode="#,##0.00_ "/>
    <numFmt numFmtId="200" formatCode="#,##0_);[Red]\(#,##0\)"/>
    <numFmt numFmtId="201" formatCode="_ * #,##0_ ;_ * \-#,##0_ ;_ * &quot;-&quot;??_ ;_ @_ "/>
    <numFmt numFmtId="202" formatCode="0_ "/>
    <numFmt numFmtId="203" formatCode="0.00_ "/>
    <numFmt numFmtId="204" formatCode="0_);[Red]\(0\)"/>
  </numFmts>
  <fonts count="133">
    <font>
      <sz val="9"/>
      <name val="宋体"/>
      <charset val="134"/>
    </font>
    <font>
      <sz val="11"/>
      <color indexed="8"/>
      <name val="Times New Roman"/>
      <charset val="134"/>
    </font>
    <font>
      <b/>
      <sz val="11"/>
      <name val="Times New Roman"/>
      <charset val="134"/>
    </font>
    <font>
      <sz val="11"/>
      <name val="Times New Roman"/>
      <charset val="134"/>
    </font>
    <font>
      <sz val="11"/>
      <color indexed="10"/>
      <name val="Times New Roman"/>
      <charset val="134"/>
    </font>
    <font>
      <sz val="12"/>
      <color indexed="8"/>
      <name val="Times New Roman"/>
      <charset val="134"/>
    </font>
    <font>
      <sz val="22"/>
      <color indexed="8"/>
      <name val="Times New Roman"/>
      <charset val="134"/>
    </font>
    <font>
      <sz val="22"/>
      <name val="Times New Roman"/>
      <charset val="134"/>
    </font>
    <font>
      <sz val="12"/>
      <name val="Times New Roman"/>
      <charset val="134"/>
    </font>
    <font>
      <sz val="11"/>
      <color rgb="FF000000"/>
      <name val="Times New Roman"/>
      <charset val="134"/>
    </font>
    <font>
      <b/>
      <sz val="11"/>
      <color indexed="10"/>
      <name val="Times New Roman"/>
      <charset val="134"/>
    </font>
    <font>
      <b/>
      <sz val="12"/>
      <color indexed="8"/>
      <name val="Times New Roman"/>
      <charset val="134"/>
    </font>
    <font>
      <b/>
      <sz val="12"/>
      <name val="Times New Roman"/>
      <charset val="134"/>
    </font>
    <font>
      <b/>
      <sz val="12"/>
      <name val="Times New Roman"/>
      <charset val="0"/>
    </font>
    <font>
      <sz val="12"/>
      <name val="Times New Roman"/>
      <charset val="0"/>
    </font>
    <font>
      <sz val="12"/>
      <color rgb="FF000000"/>
      <name val="Times New Roman"/>
      <charset val="134"/>
    </font>
    <font>
      <b/>
      <sz val="12"/>
      <name val="仿宋_GB2312"/>
      <charset val="134"/>
    </font>
    <font>
      <sz val="14"/>
      <color indexed="8"/>
      <name val="Times New Roman"/>
      <charset val="134"/>
    </font>
    <font>
      <b/>
      <sz val="10"/>
      <name val="Times New Roman"/>
      <charset val="0"/>
    </font>
    <font>
      <b/>
      <sz val="14"/>
      <name val="Times New Roman"/>
      <charset val="0"/>
    </font>
    <font>
      <b/>
      <sz val="12"/>
      <color indexed="10"/>
      <name val="Times New Roman"/>
      <charset val="134"/>
    </font>
    <font>
      <sz val="10"/>
      <name val="Times New Roman"/>
      <charset val="0"/>
    </font>
    <font>
      <sz val="12"/>
      <color indexed="8"/>
      <name val="Times New Roman"/>
      <charset val="0"/>
    </font>
    <font>
      <sz val="11"/>
      <name val="Times New Roman"/>
      <charset val="0"/>
    </font>
    <font>
      <sz val="10"/>
      <name val="Times New Roman"/>
      <charset val="134"/>
    </font>
    <font>
      <sz val="9"/>
      <name val="Times New Roman"/>
      <charset val="134"/>
    </font>
    <font>
      <sz val="10"/>
      <name val="宋体"/>
      <charset val="134"/>
    </font>
    <font>
      <b/>
      <sz val="10"/>
      <name val="宋体"/>
      <charset val="134"/>
    </font>
    <font>
      <sz val="12"/>
      <name val="黑体"/>
      <charset val="134"/>
    </font>
    <font>
      <sz val="22"/>
      <name val="方正小标宋简体"/>
      <charset val="134"/>
    </font>
    <font>
      <sz val="12"/>
      <name val="宋体"/>
      <charset val="134"/>
    </font>
    <font>
      <b/>
      <sz val="10"/>
      <name val="Times New Roman"/>
      <charset val="134"/>
    </font>
    <font>
      <sz val="11"/>
      <name val="黑体"/>
      <charset val="134"/>
    </font>
    <font>
      <sz val="10"/>
      <name val="仿宋_GB2312"/>
      <charset val="134"/>
    </font>
    <font>
      <sz val="9"/>
      <color indexed="10"/>
      <name val="Times New Roman"/>
      <charset val="134"/>
    </font>
    <font>
      <sz val="12"/>
      <color theme="1"/>
      <name val="Times New Roman"/>
      <charset val="0"/>
    </font>
    <font>
      <b/>
      <sz val="12"/>
      <color theme="1"/>
      <name val="Times New Roman"/>
      <charset val="0"/>
    </font>
    <font>
      <sz val="22"/>
      <color theme="1"/>
      <name val="Times New Roman"/>
      <charset val="134"/>
    </font>
    <font>
      <sz val="11"/>
      <color theme="1"/>
      <name val="Times New Roman"/>
      <charset val="134"/>
    </font>
    <font>
      <sz val="11"/>
      <name val="黑体"/>
      <charset val="0"/>
    </font>
    <font>
      <sz val="11"/>
      <color theme="1"/>
      <name val="黑体"/>
      <charset val="134"/>
    </font>
    <font>
      <b/>
      <sz val="11"/>
      <name val="宋体"/>
      <charset val="134"/>
    </font>
    <font>
      <b/>
      <sz val="11"/>
      <name val="Times New Roman"/>
      <charset val="0"/>
    </font>
    <font>
      <b/>
      <sz val="11"/>
      <color theme="1"/>
      <name val="Times New Roman"/>
      <charset val="0"/>
    </font>
    <font>
      <sz val="11"/>
      <name val="宋体"/>
      <charset val="134"/>
    </font>
    <font>
      <sz val="11"/>
      <color theme="1"/>
      <name val="Times New Roman"/>
      <charset val="0"/>
    </font>
    <font>
      <sz val="11"/>
      <name val="宋体"/>
      <charset val="0"/>
    </font>
    <font>
      <b/>
      <sz val="14"/>
      <color theme="1"/>
      <name val="Times New Roman"/>
      <charset val="0"/>
    </font>
    <font>
      <sz val="11"/>
      <color indexed="8"/>
      <name val="宋体"/>
      <charset val="134"/>
    </font>
    <font>
      <sz val="11"/>
      <color indexed="10"/>
      <name val="Times New Roman"/>
      <charset val="0"/>
    </font>
    <font>
      <sz val="12"/>
      <color indexed="10"/>
      <name val="Times New Roman"/>
      <charset val="0"/>
    </font>
    <font>
      <sz val="12"/>
      <color theme="1"/>
      <name val="Times New Roman"/>
      <charset val="134"/>
    </font>
    <font>
      <u/>
      <sz val="9"/>
      <color indexed="12"/>
      <name val="宋体"/>
      <charset val="134"/>
    </font>
    <font>
      <u/>
      <sz val="9"/>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9"/>
      <name val="楷体_GB2312"/>
      <charset val="134"/>
    </font>
    <font>
      <sz val="12"/>
      <color indexed="8"/>
      <name val="宋体"/>
      <charset val="134"/>
    </font>
    <font>
      <sz val="8"/>
      <name val="Arial"/>
      <charset val="0"/>
    </font>
    <font>
      <sz val="12"/>
      <color indexed="8"/>
      <name val="楷体_GB2312"/>
      <charset val="134"/>
    </font>
    <font>
      <b/>
      <sz val="10"/>
      <name val="MS Sans Serif"/>
      <charset val="0"/>
    </font>
    <font>
      <sz val="12"/>
      <name val="Arial"/>
      <charset val="0"/>
    </font>
    <font>
      <sz val="12"/>
      <name val="Courier"/>
      <charset val="0"/>
    </font>
    <font>
      <sz val="10"/>
      <name val="Arial"/>
      <charset val="0"/>
    </font>
    <font>
      <sz val="10.5"/>
      <color indexed="20"/>
      <name val="宋体"/>
      <charset val="134"/>
    </font>
    <font>
      <sz val="12"/>
      <color indexed="17"/>
      <name val="宋体"/>
      <charset val="134"/>
    </font>
    <font>
      <sz val="10"/>
      <name val="楷体"/>
      <charset val="134"/>
    </font>
    <font>
      <sz val="12"/>
      <color indexed="20"/>
      <name val="楷体_GB2312"/>
      <charset val="134"/>
    </font>
    <font>
      <sz val="10"/>
      <name val="MS Sans Serif"/>
      <charset val="0"/>
    </font>
    <font>
      <b/>
      <sz val="12"/>
      <color indexed="8"/>
      <name val="楷体_GB2312"/>
      <charset val="134"/>
    </font>
    <font>
      <b/>
      <sz val="12"/>
      <name val="Arial"/>
      <charset val="0"/>
    </font>
    <font>
      <b/>
      <sz val="12"/>
      <color indexed="9"/>
      <name val="楷体_GB2312"/>
      <charset val="134"/>
    </font>
    <font>
      <sz val="12"/>
      <color indexed="9"/>
      <name val="宋体"/>
      <charset val="134"/>
    </font>
    <font>
      <b/>
      <sz val="13"/>
      <color indexed="56"/>
      <name val="楷体_GB2312"/>
      <charset val="134"/>
    </font>
    <font>
      <sz val="12"/>
      <color indexed="16"/>
      <name val="宋体"/>
      <charset val="134"/>
    </font>
    <font>
      <b/>
      <sz val="10"/>
      <name val="Tms Rmn"/>
      <charset val="0"/>
    </font>
    <font>
      <sz val="11"/>
      <color indexed="20"/>
      <name val="Tahoma"/>
      <charset val="134"/>
    </font>
    <font>
      <b/>
      <sz val="9"/>
      <name val="Arial"/>
      <charset val="0"/>
    </font>
    <font>
      <sz val="12"/>
      <color indexed="17"/>
      <name val="楷体_GB2312"/>
      <charset val="134"/>
    </font>
    <font>
      <sz val="10"/>
      <name val="Geneva"/>
      <charset val="0"/>
    </font>
    <font>
      <b/>
      <sz val="12"/>
      <color indexed="52"/>
      <name val="楷体_GB2312"/>
      <charset val="134"/>
    </font>
    <font>
      <i/>
      <sz val="12"/>
      <color indexed="23"/>
      <name val="楷体_GB2312"/>
      <charset val="134"/>
    </font>
    <font>
      <sz val="12"/>
      <color indexed="52"/>
      <name val="楷体_GB2312"/>
      <charset val="134"/>
    </font>
    <font>
      <sz val="10.5"/>
      <color indexed="17"/>
      <name val="宋体"/>
      <charset val="134"/>
    </font>
    <font>
      <b/>
      <sz val="12"/>
      <color indexed="8"/>
      <name val="宋体"/>
      <charset val="134"/>
    </font>
    <font>
      <u/>
      <sz val="12"/>
      <color indexed="12"/>
      <name val="宋体"/>
      <charset val="134"/>
    </font>
    <font>
      <sz val="12"/>
      <color indexed="20"/>
      <name val="宋体"/>
      <charset val="134"/>
    </font>
    <font>
      <sz val="7"/>
      <name val="Small Fonts"/>
      <charset val="0"/>
    </font>
    <font>
      <b/>
      <sz val="12"/>
      <color indexed="63"/>
      <name val="楷体_GB2312"/>
      <charset val="134"/>
    </font>
    <font>
      <sz val="12"/>
      <color indexed="9"/>
      <name val="Helv"/>
      <charset val="134"/>
    </font>
    <font>
      <sz val="12"/>
      <name val="바탕체"/>
      <charset val="134"/>
    </font>
    <font>
      <b/>
      <sz val="14"/>
      <name val="楷体"/>
      <charset val="134"/>
    </font>
    <font>
      <sz val="11"/>
      <color indexed="17"/>
      <name val="Tahoma"/>
      <charset val="134"/>
    </font>
    <font>
      <sz val="10"/>
      <color indexed="8"/>
      <name val="MS Sans Serif"/>
      <charset val="0"/>
    </font>
    <font>
      <sz val="12"/>
      <name val="Helv"/>
      <charset val="134"/>
    </font>
    <font>
      <b/>
      <sz val="15"/>
      <color indexed="56"/>
      <name val="楷体_GB2312"/>
      <charset val="134"/>
    </font>
    <font>
      <b/>
      <sz val="18"/>
      <color indexed="62"/>
      <name val="宋体"/>
      <charset val="134"/>
    </font>
    <font>
      <sz val="10"/>
      <name val="Helv"/>
      <charset val="134"/>
    </font>
    <font>
      <sz val="12"/>
      <color indexed="62"/>
      <name val="楷体_GB2312"/>
      <charset val="134"/>
    </font>
    <font>
      <u/>
      <sz val="12"/>
      <color indexed="36"/>
      <name val="宋体"/>
      <charset val="134"/>
    </font>
    <font>
      <sz val="12"/>
      <color indexed="10"/>
      <name val="楷体_GB2312"/>
      <charset val="134"/>
    </font>
    <font>
      <b/>
      <sz val="11"/>
      <color indexed="56"/>
      <name val="楷体_GB2312"/>
      <charset val="134"/>
    </font>
    <font>
      <sz val="12"/>
      <color indexed="60"/>
      <name val="楷体_GB2312"/>
      <charset val="134"/>
    </font>
    <font>
      <sz val="10"/>
      <color indexed="8"/>
      <name val="Arial"/>
      <charset val="0"/>
    </font>
    <font>
      <sz val="8"/>
      <name val="Times New Roman"/>
      <charset val="0"/>
    </font>
    <font>
      <sz val="12"/>
      <name val="官帕眉"/>
      <charset val="134"/>
    </font>
    <font>
      <b/>
      <sz val="18"/>
      <name val="Arial"/>
      <charset val="0"/>
    </font>
    <font>
      <b/>
      <sz val="10"/>
      <name val="仿宋_GB2312"/>
      <charset val="134"/>
    </font>
    <font>
      <sz val="12"/>
      <name val="仿宋_GB2312"/>
      <charset val="134"/>
    </font>
    <font>
      <sz val="14"/>
      <color indexed="8"/>
      <name val="宋体"/>
      <charset val="134"/>
    </font>
    <font>
      <sz val="22"/>
      <color indexed="8"/>
      <name val="方正小标宋简体"/>
      <charset val="134"/>
    </font>
    <font>
      <sz val="11"/>
      <color indexed="8"/>
      <name val="仿宋_GB2312"/>
      <charset val="134"/>
    </font>
    <font>
      <sz val="12"/>
      <color indexed="8"/>
      <name val="黑体"/>
      <charset val="134"/>
    </font>
    <font>
      <sz val="12"/>
      <color indexed="8"/>
      <name val="仿宋_GB2312"/>
      <charset val="134"/>
    </font>
    <font>
      <sz val="11"/>
      <color rgb="FF000000"/>
      <name val="宋体"/>
      <charset val="134"/>
    </font>
    <font>
      <b/>
      <sz val="12"/>
      <color indexed="8"/>
      <name val="仿宋_GB2312"/>
      <charset val="134"/>
    </font>
    <font>
      <sz val="14"/>
      <color indexed="8"/>
      <name val="黑体"/>
      <charset val="134"/>
    </font>
    <font>
      <sz val="10"/>
      <name val="仿宋_GB2312"/>
      <charset val="0"/>
    </font>
    <font>
      <sz val="12"/>
      <color rgb="FF000000"/>
      <name val="仿宋_GB2312"/>
      <charset val="134"/>
    </font>
  </fonts>
  <fills count="33">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46"/>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62"/>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mediumGray">
        <fgColor indexed="22"/>
      </patternFill>
    </fill>
    <fill>
      <patternFill patternType="gray0625"/>
    </fill>
    <fill>
      <patternFill patternType="solid">
        <fgColor indexed="54"/>
        <bgColor indexed="64"/>
      </patternFill>
    </fill>
    <fill>
      <patternFill patternType="solid">
        <fgColor indexed="25"/>
        <bgColor indexed="64"/>
      </patternFill>
    </fill>
    <fill>
      <patternFill patternType="lightUp">
        <fgColor indexed="9"/>
        <bgColor indexed="29"/>
      </patternFill>
    </fill>
    <fill>
      <patternFill patternType="lightUp">
        <fgColor indexed="9"/>
        <bgColor indexed="22"/>
      </patternFill>
    </fill>
    <fill>
      <patternFill patternType="solid">
        <fgColor indexed="12"/>
        <bgColor indexed="64"/>
      </patternFill>
    </fill>
    <fill>
      <patternFill patternType="solid">
        <fgColor indexed="15"/>
        <bgColor indexed="64"/>
      </patternFill>
    </fill>
    <fill>
      <patternFill patternType="lightUp">
        <fgColor indexed="9"/>
        <bgColor indexed="55"/>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medium">
        <color auto="1"/>
      </bottom>
      <diagonal/>
    </border>
    <border>
      <left/>
      <right/>
      <top style="thin">
        <color auto="1"/>
      </top>
      <bottom style="double">
        <color auto="1"/>
      </bottom>
      <diagonal/>
    </border>
    <border>
      <left/>
      <right style="thin">
        <color auto="1"/>
      </right>
      <top/>
      <bottom style="thin">
        <color auto="1"/>
      </bottom>
      <diagonal/>
    </border>
    <border>
      <left/>
      <right/>
      <top style="medium">
        <color auto="1"/>
      </top>
      <bottom style="medium">
        <color auto="1"/>
      </bottom>
      <diagonal/>
    </border>
  </borders>
  <cellStyleXfs count="228">
    <xf numFmtId="0" fontId="0" fillId="0" borderId="0"/>
    <xf numFmtId="0" fontId="48" fillId="2" borderId="0" applyNumberFormat="0" applyBorder="0" applyAlignment="0" applyProtection="0">
      <alignment vertical="center"/>
    </xf>
    <xf numFmtId="0" fontId="48" fillId="3" borderId="0" applyNumberFormat="0" applyBorder="0" applyAlignment="0" applyProtection="0">
      <alignment vertical="center"/>
    </xf>
    <xf numFmtId="0" fontId="48" fillId="4" borderId="0" applyNumberFormat="0" applyBorder="0" applyAlignment="0" applyProtection="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30" fillId="7" borderId="11"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2" applyNumberFormat="0" applyFill="0" applyAlignment="0" applyProtection="0">
      <alignment vertical="center"/>
    </xf>
    <xf numFmtId="0" fontId="58" fillId="0" borderId="13" applyNumberFormat="0" applyFill="0" applyAlignment="0" applyProtection="0">
      <alignment vertical="center"/>
    </xf>
    <xf numFmtId="0" fontId="59" fillId="0" borderId="14" applyNumberFormat="0" applyFill="0" applyAlignment="0" applyProtection="0">
      <alignment vertical="center"/>
    </xf>
    <xf numFmtId="0" fontId="59" fillId="0" borderId="0" applyNumberFormat="0" applyFill="0" applyBorder="0" applyAlignment="0" applyProtection="0">
      <alignment vertical="center"/>
    </xf>
    <xf numFmtId="0" fontId="60" fillId="8" borderId="15" applyNumberFormat="0" applyAlignment="0" applyProtection="0">
      <alignment vertical="center"/>
    </xf>
    <xf numFmtId="0" fontId="61" fillId="9" borderId="16" applyNumberFormat="0" applyAlignment="0" applyProtection="0">
      <alignment vertical="center"/>
    </xf>
    <xf numFmtId="0" fontId="62" fillId="9" borderId="15" applyNumberFormat="0" applyAlignment="0" applyProtection="0">
      <alignment vertical="center"/>
    </xf>
    <xf numFmtId="0" fontId="63" fillId="10" borderId="17" applyNumberFormat="0" applyAlignment="0" applyProtection="0">
      <alignment vertical="center"/>
    </xf>
    <xf numFmtId="0" fontId="64" fillId="0" borderId="18" applyNumberFormat="0" applyFill="0" applyAlignment="0" applyProtection="0">
      <alignment vertical="center"/>
    </xf>
    <xf numFmtId="0" fontId="65" fillId="0" borderId="19" applyNumberFormat="0" applyFill="0" applyAlignment="0" applyProtection="0">
      <alignment vertical="center"/>
    </xf>
    <xf numFmtId="0" fontId="66" fillId="3" borderId="0" applyNumberFormat="0" applyBorder="0" applyAlignment="0" applyProtection="0">
      <alignment vertical="center"/>
    </xf>
    <xf numFmtId="0" fontId="67" fillId="5" borderId="0" applyNumberFormat="0" applyBorder="0" applyAlignment="0" applyProtection="0">
      <alignment vertical="center"/>
    </xf>
    <xf numFmtId="0" fontId="68" fillId="11" borderId="0" applyNumberFormat="0" applyBorder="0" applyAlignment="0" applyProtection="0">
      <alignment vertical="center"/>
    </xf>
    <xf numFmtId="0" fontId="69" fillId="12" borderId="0" applyNumberFormat="0" applyBorder="0" applyAlignment="0" applyProtection="0">
      <alignment vertical="center"/>
    </xf>
    <xf numFmtId="0" fontId="48" fillId="2" borderId="0" applyNumberFormat="0" applyBorder="0" applyAlignment="0" applyProtection="0">
      <alignment vertical="center"/>
    </xf>
    <xf numFmtId="0" fontId="48"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48" fillId="5" borderId="0" applyNumberFormat="0" applyBorder="0" applyAlignment="0" applyProtection="0">
      <alignment vertical="center"/>
    </xf>
    <xf numFmtId="0" fontId="48" fillId="16"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48" fillId="3" borderId="0" applyNumberFormat="0" applyBorder="0" applyAlignment="0" applyProtection="0">
      <alignment vertical="center"/>
    </xf>
    <xf numFmtId="0" fontId="48" fillId="18"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69" fillId="19" borderId="0" applyNumberFormat="0" applyBorder="0" applyAlignment="0" applyProtection="0">
      <alignment vertical="center"/>
    </xf>
    <xf numFmtId="0" fontId="69" fillId="20" borderId="0" applyNumberFormat="0" applyBorder="0" applyAlignment="0" applyProtection="0">
      <alignment vertical="center"/>
    </xf>
    <xf numFmtId="0" fontId="48" fillId="4" borderId="0" applyNumberFormat="0" applyBorder="0" applyAlignment="0" applyProtection="0">
      <alignment vertical="center"/>
    </xf>
    <xf numFmtId="0" fontId="48" fillId="13"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48" fillId="8" borderId="0" applyNumberFormat="0" applyBorder="0" applyAlignment="0" applyProtection="0">
      <alignment vertical="center"/>
    </xf>
    <xf numFmtId="0" fontId="48" fillId="22" borderId="0" applyNumberFormat="0" applyBorder="0" applyAlignment="0" applyProtection="0">
      <alignment vertical="center"/>
    </xf>
    <xf numFmtId="0" fontId="69" fillId="23" borderId="0" applyNumberFormat="0" applyBorder="0" applyAlignment="0" applyProtection="0">
      <alignment vertical="center"/>
    </xf>
    <xf numFmtId="176" fontId="21" fillId="0" borderId="0"/>
    <xf numFmtId="0" fontId="70" fillId="14" borderId="0" applyNumberFormat="0" applyBorder="0" applyAlignment="0" applyProtection="0">
      <alignment vertical="center"/>
    </xf>
    <xf numFmtId="0" fontId="71" fillId="2" borderId="0" applyNumberFormat="0" applyBorder="0" applyAlignment="0" applyProtection="0"/>
    <xf numFmtId="38" fontId="72" fillId="9" borderId="0" applyBorder="0" applyAlignment="0" applyProtection="0"/>
    <xf numFmtId="0" fontId="71" fillId="4" borderId="0" applyNumberFormat="0" applyBorder="0" applyAlignment="0" applyProtection="0"/>
    <xf numFmtId="177" fontId="30" fillId="0" borderId="0" applyFont="0" applyFill="0" applyProtection="0"/>
    <xf numFmtId="0" fontId="73" fillId="5" borderId="0" applyNumberFormat="0" applyBorder="0" applyAlignment="0" applyProtection="0">
      <alignment vertical="center"/>
    </xf>
    <xf numFmtId="0" fontId="74" fillId="0" borderId="20">
      <alignment horizontal="center"/>
    </xf>
    <xf numFmtId="178" fontId="30" fillId="0" borderId="0" applyFont="0" applyFill="0" applyBorder="0" applyAlignment="0" applyProtection="0"/>
    <xf numFmtId="179" fontId="30" fillId="0" borderId="0" applyFont="0" applyFill="0" applyBorder="0" applyAlignment="0" applyProtection="0"/>
    <xf numFmtId="0" fontId="75" fillId="0" borderId="21" applyProtection="0"/>
    <xf numFmtId="0" fontId="76" fillId="0" borderId="0"/>
    <xf numFmtId="0" fontId="67" fillId="6" borderId="0" applyNumberFormat="0" applyBorder="0" applyAlignment="0" applyProtection="0">
      <alignment vertical="center"/>
    </xf>
    <xf numFmtId="10" fontId="77" fillId="0" borderId="0" applyFont="0" applyFill="0" applyBorder="0" applyAlignment="0" applyProtection="0"/>
    <xf numFmtId="43" fontId="30" fillId="0" borderId="0" applyFont="0" applyFill="0" applyBorder="0" applyAlignment="0" applyProtection="0">
      <alignment vertical="center"/>
    </xf>
    <xf numFmtId="0" fontId="48" fillId="2" borderId="0" applyNumberFormat="0" applyBorder="0" applyAlignment="0" applyProtection="0">
      <alignment vertical="center"/>
    </xf>
    <xf numFmtId="180" fontId="44" fillId="0" borderId="1">
      <alignment vertical="center"/>
      <protection locked="0"/>
    </xf>
    <xf numFmtId="0" fontId="14" fillId="0" borderId="0"/>
    <xf numFmtId="181" fontId="30" fillId="0" borderId="0" applyFont="0" applyFill="0" applyBorder="0" applyAlignment="0" applyProtection="0"/>
    <xf numFmtId="0" fontId="73" fillId="16" borderId="0" applyNumberFormat="0" applyBorder="0" applyAlignment="0" applyProtection="0">
      <alignment vertical="center"/>
    </xf>
    <xf numFmtId="41" fontId="30" fillId="0" borderId="0" applyFont="0" applyFill="0" applyBorder="0" applyAlignment="0" applyProtection="0"/>
    <xf numFmtId="43" fontId="30" fillId="0" borderId="0" applyFont="0" applyFill="0" applyBorder="0" applyAlignment="0" applyProtection="0">
      <alignment vertical="center"/>
    </xf>
    <xf numFmtId="0" fontId="78" fillId="5" borderId="0" applyNumberFormat="0" applyBorder="0" applyAlignment="0" applyProtection="0">
      <alignment vertical="center"/>
    </xf>
    <xf numFmtId="0" fontId="70" fillId="21" borderId="0" applyNumberFormat="0" applyBorder="0" applyAlignment="0" applyProtection="0">
      <alignment vertical="center"/>
    </xf>
    <xf numFmtId="182" fontId="30" fillId="0" borderId="0" applyFont="0" applyFill="0" applyBorder="0" applyAlignment="0" applyProtection="0"/>
    <xf numFmtId="49" fontId="30" fillId="0" borderId="0" applyFont="0" applyFill="0" applyBorder="0" applyAlignment="0" applyProtection="0"/>
    <xf numFmtId="0" fontId="79" fillId="3" borderId="0" applyNumberFormat="0" applyBorder="0" applyAlignment="0" applyProtection="0"/>
    <xf numFmtId="0" fontId="80" fillId="0" borderId="22" applyNumberFormat="0" applyFill="0" applyProtection="0">
      <alignment horizontal="center"/>
    </xf>
    <xf numFmtId="0" fontId="73" fillId="3" borderId="0" applyNumberFormat="0" applyBorder="0" applyAlignment="0" applyProtection="0">
      <alignment vertical="center"/>
    </xf>
    <xf numFmtId="0" fontId="78" fillId="6" borderId="0" applyNumberFormat="0" applyBorder="0" applyAlignment="0" applyProtection="0">
      <alignment vertical="center"/>
    </xf>
    <xf numFmtId="0" fontId="81" fillId="5" borderId="0" applyNumberFormat="0" applyBorder="0" applyAlignment="0" applyProtection="0">
      <alignment vertical="center"/>
    </xf>
    <xf numFmtId="0" fontId="30" fillId="0" borderId="0" applyNumberFormat="0" applyFill="0" applyBorder="0" applyAlignment="0" applyProtection="0"/>
    <xf numFmtId="0" fontId="71" fillId="8" borderId="0" applyNumberFormat="0" applyBorder="0" applyAlignment="0" applyProtection="0"/>
    <xf numFmtId="9" fontId="48" fillId="0" borderId="0" applyFont="0" applyFill="0" applyBorder="0" applyAlignment="0" applyProtection="0">
      <alignment vertical="center"/>
    </xf>
    <xf numFmtId="2" fontId="75" fillId="0" borderId="0" applyProtection="0"/>
    <xf numFmtId="4" fontId="82" fillId="0" borderId="0" applyFont="0" applyFill="0" applyBorder="0" applyAlignment="0" applyProtection="0"/>
    <xf numFmtId="15" fontId="30" fillId="0" borderId="0" applyFont="0" applyFill="0" applyBorder="0" applyAlignment="0" applyProtection="0"/>
    <xf numFmtId="0" fontId="70" fillId="12" borderId="0" applyNumberFormat="0" applyBorder="0" applyAlignment="0" applyProtection="0">
      <alignment vertical="center"/>
    </xf>
    <xf numFmtId="0" fontId="83" fillId="0" borderId="19" applyNumberFormat="0" applyFill="0" applyAlignment="0" applyProtection="0">
      <alignment vertical="center"/>
    </xf>
    <xf numFmtId="0" fontId="84" fillId="0" borderId="0" applyProtection="0"/>
    <xf numFmtId="10" fontId="72" fillId="7" borderId="1" applyBorder="0" applyAlignment="0" applyProtection="0"/>
    <xf numFmtId="0" fontId="82" fillId="0" borderId="0" applyNumberFormat="0" applyFont="0" applyFill="0" applyBorder="0" applyAlignment="0" applyProtection="0">
      <alignment horizontal="left"/>
    </xf>
    <xf numFmtId="40" fontId="30" fillId="0" borderId="0" applyFont="0" applyFill="0" applyBorder="0" applyAlignment="0" applyProtection="0"/>
    <xf numFmtId="0" fontId="0" fillId="0" borderId="0"/>
    <xf numFmtId="43" fontId="48" fillId="0" borderId="0" applyFont="0" applyFill="0" applyBorder="0" applyAlignment="0" applyProtection="0">
      <alignment vertical="center"/>
    </xf>
    <xf numFmtId="0" fontId="77" fillId="0" borderId="3" applyNumberFormat="0" applyFill="0" applyProtection="0">
      <alignment horizontal="left"/>
    </xf>
    <xf numFmtId="0" fontId="85" fillId="10" borderId="17" applyNumberFormat="0" applyAlignment="0" applyProtection="0">
      <alignment vertical="center"/>
    </xf>
    <xf numFmtId="0" fontId="86" fillId="8" borderId="0" applyNumberFormat="0" applyBorder="0" applyAlignment="0" applyProtection="0"/>
    <xf numFmtId="0" fontId="70" fillId="15" borderId="0" applyNumberFormat="0" applyBorder="0" applyAlignment="0" applyProtection="0">
      <alignment vertical="center"/>
    </xf>
    <xf numFmtId="0" fontId="86" fillId="13" borderId="0" applyNumberFormat="0" applyBorder="0" applyAlignment="0" applyProtection="0"/>
    <xf numFmtId="0" fontId="30" fillId="24" borderId="0" applyNumberFormat="0" applyFont="0" applyBorder="0" applyAlignment="0" applyProtection="0"/>
    <xf numFmtId="0" fontId="84" fillId="0" borderId="23" applyNumberFormat="0" applyAlignment="0" applyProtection="0">
      <alignment horizontal="left" vertical="center"/>
    </xf>
    <xf numFmtId="0" fontId="87" fillId="0" borderId="13" applyNumberFormat="0" applyFill="0" applyAlignment="0" applyProtection="0">
      <alignment vertical="center"/>
    </xf>
    <xf numFmtId="0" fontId="88" fillId="5" borderId="0" applyNumberFormat="0" applyBorder="0" applyAlignment="0" applyProtection="0"/>
    <xf numFmtId="0" fontId="89" fillId="25" borderId="9">
      <protection locked="0"/>
    </xf>
    <xf numFmtId="0" fontId="73" fillId="22" borderId="0" applyNumberFormat="0" applyBorder="0" applyAlignment="0" applyProtection="0">
      <alignment vertical="center"/>
    </xf>
    <xf numFmtId="0" fontId="86" fillId="26" borderId="0" applyNumberFormat="0" applyBorder="0" applyAlignment="0" applyProtection="0"/>
    <xf numFmtId="0" fontId="90" fillId="5" borderId="0" applyNumberFormat="0" applyBorder="0" applyAlignment="0" applyProtection="0">
      <alignment vertical="center"/>
    </xf>
    <xf numFmtId="0" fontId="86" fillId="27" borderId="0" applyNumberFormat="0" applyBorder="0" applyAlignment="0" applyProtection="0"/>
    <xf numFmtId="183" fontId="21" fillId="0" borderId="0"/>
    <xf numFmtId="0" fontId="91" fillId="0" borderId="0" applyNumberFormat="0" applyFill="0" applyBorder="0" applyAlignment="0" applyProtection="0"/>
    <xf numFmtId="0" fontId="86" fillId="10" borderId="0" applyNumberFormat="0" applyBorder="0" applyAlignment="0" applyProtection="0"/>
    <xf numFmtId="38" fontId="30" fillId="0" borderId="0" applyFont="0" applyFill="0" applyBorder="0" applyAlignment="0" applyProtection="0"/>
    <xf numFmtId="0" fontId="86" fillId="9" borderId="0" applyNumberFormat="0" applyBorder="0" applyAlignment="0" applyProtection="0"/>
    <xf numFmtId="0" fontId="30" fillId="0" borderId="0">
      <alignment vertical="center"/>
    </xf>
    <xf numFmtId="0" fontId="30" fillId="0" borderId="0" applyNumberFormat="0" applyFont="0" applyFill="0" applyBorder="0" applyAlignment="0" applyProtection="0">
      <alignment horizontal="left"/>
    </xf>
    <xf numFmtId="0" fontId="92" fillId="3" borderId="0" applyNumberFormat="0" applyBorder="0" applyAlignment="0" applyProtection="0">
      <alignment vertical="center"/>
    </xf>
    <xf numFmtId="0" fontId="93" fillId="0" borderId="0"/>
    <xf numFmtId="0" fontId="73" fillId="2" borderId="0" applyNumberFormat="0" applyBorder="0" applyAlignment="0" applyProtection="0">
      <alignment vertical="center"/>
    </xf>
    <xf numFmtId="43" fontId="30" fillId="0" borderId="0" applyFont="0" applyFill="0" applyBorder="0" applyAlignment="0" applyProtection="0">
      <alignment vertical="center"/>
    </xf>
    <xf numFmtId="0" fontId="94" fillId="9" borderId="15" applyNumberFormat="0" applyAlignment="0" applyProtection="0">
      <alignment vertical="center"/>
    </xf>
    <xf numFmtId="0" fontId="74" fillId="0" borderId="0" applyNumberFormat="0" applyFill="0" applyBorder="0" applyAlignment="0" applyProtection="0"/>
    <xf numFmtId="0" fontId="66" fillId="4" borderId="0" applyNumberFormat="0" applyBorder="0" applyAlignment="0" applyProtection="0">
      <alignment vertical="center"/>
    </xf>
    <xf numFmtId="184" fontId="30" fillId="0" borderId="0" applyFont="0" applyFill="0" applyBorder="0" applyAlignment="0" applyProtection="0"/>
    <xf numFmtId="0" fontId="30" fillId="0" borderId="0"/>
    <xf numFmtId="0" fontId="70" fillId="18" borderId="0" applyNumberFormat="0" applyBorder="0" applyAlignment="0" applyProtection="0">
      <alignment vertical="center"/>
    </xf>
    <xf numFmtId="0" fontId="48" fillId="0" borderId="0">
      <alignment vertical="center"/>
    </xf>
    <xf numFmtId="0" fontId="95" fillId="0" borderId="0" applyNumberFormat="0" applyFill="0" applyBorder="0" applyAlignment="0" applyProtection="0">
      <alignment vertical="center"/>
    </xf>
    <xf numFmtId="0" fontId="73" fillId="13" borderId="0" applyNumberFormat="0" applyBorder="0" applyAlignment="0" applyProtection="0">
      <alignment vertical="center"/>
    </xf>
    <xf numFmtId="0" fontId="96" fillId="0" borderId="18" applyNumberFormat="0" applyFill="0" applyAlignment="0" applyProtection="0">
      <alignment vertical="center"/>
    </xf>
    <xf numFmtId="0" fontId="71" fillId="9" borderId="0" applyNumberFormat="0" applyBorder="0" applyAlignment="0" applyProtection="0"/>
    <xf numFmtId="15" fontId="82" fillId="0" borderId="0" applyFont="0" applyFill="0" applyBorder="0" applyAlignment="0" applyProtection="0"/>
    <xf numFmtId="49" fontId="77" fillId="0" borderId="0" applyFont="0" applyFill="0" applyBorder="0" applyAlignment="0" applyProtection="0"/>
    <xf numFmtId="4" fontId="30" fillId="0" borderId="0" applyFont="0" applyFill="0" applyBorder="0" applyAlignment="0" applyProtection="0"/>
    <xf numFmtId="0" fontId="97" fillId="4" borderId="0" applyNumberFormat="0" applyBorder="0" applyAlignment="0" applyProtection="0">
      <alignment vertical="center"/>
    </xf>
    <xf numFmtId="0" fontId="98" fillId="28" borderId="0" applyNumberFormat="0" applyBorder="0" applyAlignment="0" applyProtection="0"/>
    <xf numFmtId="0" fontId="99" fillId="0" borderId="0" applyNumberFormat="0" applyFill="0" applyBorder="0" applyAlignment="0" applyProtection="0">
      <alignment vertical="top"/>
      <protection locked="0"/>
    </xf>
    <xf numFmtId="0" fontId="79" fillId="4" borderId="0" applyNumberFormat="0" applyBorder="0" applyAlignment="0" applyProtection="0">
      <alignment vertical="center"/>
    </xf>
    <xf numFmtId="0" fontId="48" fillId="0" borderId="0">
      <alignment vertical="center"/>
    </xf>
    <xf numFmtId="0" fontId="73" fillId="6" borderId="0" applyNumberFormat="0" applyBorder="0" applyAlignment="0" applyProtection="0">
      <alignment vertical="center"/>
    </xf>
    <xf numFmtId="0" fontId="26" fillId="0" borderId="0"/>
    <xf numFmtId="43"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77" fillId="0" borderId="0" applyFont="0" applyFill="0" applyBorder="0" applyAlignment="0" applyProtection="0"/>
    <xf numFmtId="185" fontId="30" fillId="0" borderId="0" applyFont="0" applyFill="0" applyBorder="0" applyAlignment="0" applyProtection="0"/>
    <xf numFmtId="43" fontId="30" fillId="0" borderId="0" applyFont="0" applyFill="0" applyBorder="0" applyAlignment="0" applyProtection="0">
      <alignment vertical="center"/>
    </xf>
    <xf numFmtId="0" fontId="84" fillId="0" borderId="7">
      <alignment horizontal="left" vertical="center"/>
    </xf>
    <xf numFmtId="0" fontId="100" fillId="5" borderId="0" applyNumberFormat="0" applyBorder="0" applyAlignment="0" applyProtection="0">
      <alignment vertical="center"/>
    </xf>
    <xf numFmtId="0" fontId="79" fillId="3" borderId="0" applyNumberFormat="0" applyBorder="0" applyAlignment="0" applyProtection="0">
      <alignment vertical="center"/>
    </xf>
    <xf numFmtId="1" fontId="77" fillId="0" borderId="22" applyFill="0" applyProtection="0">
      <alignment horizontal="center"/>
    </xf>
    <xf numFmtId="0" fontId="48" fillId="0" borderId="0"/>
    <xf numFmtId="0" fontId="30" fillId="0" borderId="0" applyFont="0" applyFill="0" applyBorder="0" applyAlignment="0" applyProtection="0"/>
    <xf numFmtId="37" fontId="101" fillId="0" borderId="0"/>
    <xf numFmtId="0" fontId="71" fillId="7" borderId="0" applyNumberFormat="0" applyBorder="0" applyAlignment="0" applyProtection="0"/>
    <xf numFmtId="0" fontId="48" fillId="7" borderId="11" applyNumberFormat="0" applyFont="0" applyAlignment="0" applyProtection="0">
      <alignment vertical="center"/>
    </xf>
    <xf numFmtId="186" fontId="77" fillId="0" borderId="22" applyFill="0" applyProtection="0">
      <alignment horizontal="right"/>
    </xf>
    <xf numFmtId="0" fontId="98" fillId="29" borderId="0" applyNumberFormat="0" applyBorder="0" applyAlignment="0" applyProtection="0"/>
    <xf numFmtId="187" fontId="30" fillId="0" borderId="0" applyFont="0" applyFill="0" applyBorder="0" applyAlignment="0" applyProtection="0"/>
    <xf numFmtId="0" fontId="102" fillId="9" borderId="16" applyNumberFormat="0" applyAlignment="0" applyProtection="0">
      <alignment vertical="center"/>
    </xf>
    <xf numFmtId="0" fontId="30" fillId="0" borderId="0">
      <alignment vertical="center"/>
    </xf>
    <xf numFmtId="0" fontId="48" fillId="3" borderId="0" applyNumberFormat="0" applyBorder="0" applyAlignment="0" applyProtection="0">
      <alignment vertical="center"/>
    </xf>
    <xf numFmtId="0" fontId="70" fillId="19" borderId="0" applyNumberFormat="0" applyBorder="0" applyAlignment="0" applyProtection="0">
      <alignment vertical="center"/>
    </xf>
    <xf numFmtId="0" fontId="97" fillId="3" borderId="0" applyNumberFormat="0" applyBorder="0" applyAlignment="0" applyProtection="0">
      <alignment vertical="center"/>
    </xf>
    <xf numFmtId="188" fontId="103" fillId="30" borderId="0"/>
    <xf numFmtId="0" fontId="104" fillId="0" borderId="0"/>
    <xf numFmtId="0" fontId="77" fillId="0" borderId="0">
      <protection locked="0"/>
    </xf>
    <xf numFmtId="0" fontId="105" fillId="0" borderId="3" applyNumberFormat="0" applyFill="0" applyProtection="0">
      <alignment horizontal="center"/>
    </xf>
    <xf numFmtId="3" fontId="82" fillId="0" borderId="0" applyFont="0" applyFill="0" applyBorder="0" applyAlignment="0" applyProtection="0"/>
    <xf numFmtId="9" fontId="30" fillId="0" borderId="0" applyFont="0" applyFill="0" applyBorder="0" applyAlignment="0" applyProtection="0"/>
    <xf numFmtId="0" fontId="72" fillId="9" borderId="0" applyNumberFormat="0" applyBorder="0" applyAlignment="0" applyProtection="0"/>
    <xf numFmtId="189" fontId="30" fillId="0" borderId="0" applyFont="0" applyFill="0" applyBorder="0" applyAlignment="0" applyProtection="0"/>
    <xf numFmtId="190" fontId="30" fillId="0" borderId="0" applyFont="0" applyFill="0" applyBorder="0" applyAlignment="0" applyProtection="0"/>
    <xf numFmtId="0" fontId="100" fillId="6" borderId="0" applyNumberFormat="0" applyBorder="0" applyAlignment="0" applyProtection="0">
      <alignment vertical="center"/>
    </xf>
    <xf numFmtId="0" fontId="106" fillId="3" borderId="0" applyNumberFormat="0" applyBorder="0" applyAlignment="0" applyProtection="0">
      <alignment vertical="center"/>
    </xf>
    <xf numFmtId="0" fontId="107" fillId="0" borderId="0"/>
    <xf numFmtId="188" fontId="108" fillId="31" borderId="0"/>
    <xf numFmtId="0" fontId="70" fillId="17" borderId="0" applyNumberFormat="0" applyBorder="0" applyAlignment="0" applyProtection="0">
      <alignment vertical="center"/>
    </xf>
    <xf numFmtId="0" fontId="109" fillId="0" borderId="12" applyNumberFormat="0" applyFill="0" applyAlignment="0" applyProtection="0">
      <alignment vertical="center"/>
    </xf>
    <xf numFmtId="191" fontId="30" fillId="0" borderId="0" applyFont="0" applyFill="0" applyBorder="0" applyAlignment="0" applyProtection="0"/>
    <xf numFmtId="0" fontId="108" fillId="0" borderId="0"/>
    <xf numFmtId="0" fontId="80" fillId="0" borderId="22" applyNumberFormat="0" applyFill="0" applyProtection="0">
      <alignment horizontal="left"/>
    </xf>
    <xf numFmtId="0" fontId="73" fillId="8" borderId="0" applyNumberFormat="0" applyBorder="0" applyAlignment="0" applyProtection="0">
      <alignment vertical="center"/>
    </xf>
    <xf numFmtId="0" fontId="98" fillId="32" borderId="0" applyNumberFormat="0" applyBorder="0" applyAlignment="0" applyProtection="0"/>
    <xf numFmtId="0" fontId="70" fillId="20" borderId="0" applyNumberFormat="0" applyBorder="0" applyAlignment="0" applyProtection="0">
      <alignment vertical="center"/>
    </xf>
    <xf numFmtId="0" fontId="30" fillId="0" borderId="0">
      <alignment vertical="center"/>
    </xf>
    <xf numFmtId="0" fontId="110" fillId="0" borderId="0" applyNumberFormat="0" applyFill="0" applyBorder="0" applyAlignment="0" applyProtection="0"/>
    <xf numFmtId="0" fontId="111" fillId="0" borderId="0"/>
    <xf numFmtId="0" fontId="112" fillId="8" borderId="15" applyNumberFormat="0" applyAlignment="0" applyProtection="0">
      <alignment vertical="center"/>
    </xf>
    <xf numFmtId="0" fontId="113" fillId="0" borderId="0" applyNumberFormat="0" applyFill="0" applyBorder="0" applyAlignment="0" applyProtection="0">
      <alignment vertical="top"/>
      <protection locked="0"/>
    </xf>
    <xf numFmtId="192" fontId="30" fillId="0" borderId="0" applyFont="0" applyFill="0" applyBorder="0" applyAlignment="0" applyProtection="0"/>
    <xf numFmtId="0" fontId="21" fillId="0" borderId="0"/>
    <xf numFmtId="0" fontId="73" fillId="4" borderId="0" applyNumberFormat="0" applyBorder="0" applyAlignment="0" applyProtection="0">
      <alignment vertical="center"/>
    </xf>
    <xf numFmtId="0" fontId="114" fillId="0" borderId="0" applyNumberFormat="0" applyFill="0" applyBorder="0" applyAlignment="0" applyProtection="0">
      <alignment vertical="center"/>
    </xf>
    <xf numFmtId="0" fontId="115" fillId="0" borderId="0" applyNumberFormat="0" applyFill="0" applyBorder="0" applyAlignment="0" applyProtection="0">
      <alignment vertical="center"/>
    </xf>
    <xf numFmtId="0" fontId="116" fillId="11" borderId="0" applyNumberFormat="0" applyBorder="0" applyAlignment="0" applyProtection="0">
      <alignment vertical="center"/>
    </xf>
    <xf numFmtId="0" fontId="77" fillId="0" borderId="0"/>
    <xf numFmtId="0" fontId="70" fillId="16" borderId="0" applyNumberFormat="0" applyBorder="0" applyAlignment="0" applyProtection="0">
      <alignment vertical="center"/>
    </xf>
    <xf numFmtId="0" fontId="48" fillId="0" borderId="0">
      <alignment vertical="center"/>
    </xf>
    <xf numFmtId="0" fontId="30" fillId="0" borderId="0">
      <alignment vertical="center"/>
    </xf>
    <xf numFmtId="0" fontId="115" fillId="0" borderId="14" applyNumberFormat="0" applyFill="0" applyAlignment="0" applyProtection="0">
      <alignment vertical="center"/>
    </xf>
    <xf numFmtId="43" fontId="30" fillId="0" borderId="0" applyFont="0" applyFill="0" applyBorder="0" applyAlignment="0" applyProtection="0"/>
    <xf numFmtId="0" fontId="82" fillId="0" borderId="0"/>
    <xf numFmtId="193" fontId="21" fillId="0" borderId="0"/>
    <xf numFmtId="0" fontId="70" fillId="23" borderId="0" applyNumberFormat="0" applyBorder="0" applyAlignment="0" applyProtection="0">
      <alignment vertical="center"/>
    </xf>
    <xf numFmtId="0" fontId="73" fillId="18" borderId="0" applyNumberFormat="0" applyBorder="0" applyAlignment="0" applyProtection="0">
      <alignment vertical="center"/>
    </xf>
    <xf numFmtId="10" fontId="30" fillId="0" borderId="0" applyFont="0" applyFill="0" applyBorder="0" applyAlignment="0" applyProtection="0"/>
    <xf numFmtId="41" fontId="71" fillId="0" borderId="0" applyFont="0" applyFill="0" applyBorder="0" applyAlignment="0" applyProtection="0">
      <alignment vertical="center"/>
    </xf>
    <xf numFmtId="0" fontId="75" fillId="0" borderId="0" applyProtection="0"/>
    <xf numFmtId="184" fontId="77" fillId="0" borderId="0" applyFont="0" applyFill="0" applyBorder="0" applyAlignment="0" applyProtection="0"/>
    <xf numFmtId="194" fontId="117" fillId="0" borderId="0" applyFill="0" applyBorder="0" applyAlignment="0"/>
    <xf numFmtId="0" fontId="48" fillId="0" borderId="0">
      <alignment vertical="center"/>
    </xf>
    <xf numFmtId="0" fontId="86" fillId="23" borderId="0" applyNumberFormat="0" applyBorder="0" applyAlignment="0" applyProtection="0"/>
    <xf numFmtId="195" fontId="30" fillId="0" borderId="0" applyFont="0" applyFill="0" applyBorder="0" applyAlignment="0" applyProtection="0"/>
    <xf numFmtId="0" fontId="30" fillId="0" borderId="0"/>
    <xf numFmtId="196" fontId="77" fillId="0" borderId="0"/>
    <xf numFmtId="1" fontId="44" fillId="0" borderId="1">
      <alignment vertical="center"/>
      <protection locked="0"/>
    </xf>
    <xf numFmtId="3" fontId="30" fillId="0" borderId="0" applyFont="0" applyFill="0" applyBorder="0" applyAlignment="0" applyProtection="0"/>
    <xf numFmtId="0" fontId="111" fillId="0" borderId="0">
      <protection locked="0"/>
    </xf>
    <xf numFmtId="0" fontId="77" fillId="0" borderId="3" applyNumberFormat="0" applyFill="0" applyProtection="0">
      <alignment horizontal="right"/>
    </xf>
    <xf numFmtId="0" fontId="118" fillId="0" borderId="0">
      <alignment horizontal="center" wrapText="1"/>
      <protection locked="0"/>
    </xf>
    <xf numFmtId="0" fontId="119" fillId="0" borderId="0"/>
    <xf numFmtId="0" fontId="71" fillId="3" borderId="0" applyNumberFormat="0" applyBorder="0" applyAlignment="0" applyProtection="0"/>
    <xf numFmtId="0" fontId="72" fillId="7" borderId="1" applyNumberFormat="0" applyBorder="0" applyAlignment="0" applyProtection="0"/>
    <xf numFmtId="0" fontId="86" fillId="20" borderId="0" applyNumberFormat="0" applyBorder="0" applyAlignment="0" applyProtection="0"/>
    <xf numFmtId="14" fontId="118" fillId="0" borderId="0">
      <alignment horizontal="center" wrapText="1"/>
      <protection locked="0"/>
    </xf>
    <xf numFmtId="41" fontId="30" fillId="0" borderId="0" applyFont="0" applyFill="0" applyBorder="0" applyAlignment="0" applyProtection="0">
      <alignment vertical="center"/>
    </xf>
    <xf numFmtId="0" fontId="82" fillId="24" borderId="0" applyNumberFormat="0" applyFont="0" applyBorder="0" applyAlignment="0" applyProtection="0"/>
    <xf numFmtId="197" fontId="30" fillId="0" borderId="0" applyFont="0" applyFill="0" applyBorder="0" applyAlignment="0" applyProtection="0"/>
    <xf numFmtId="0" fontId="120" fillId="0" borderId="0" applyProtection="0"/>
  </cellStyleXfs>
  <cellXfs count="402">
    <xf numFmtId="0" fontId="0" fillId="0" borderId="0" xfId="0"/>
    <xf numFmtId="0" fontId="1" fillId="0" borderId="0" xfId="125" applyFont="1" applyFill="1" applyAlignment="1">
      <alignment vertical="center" wrapText="1"/>
    </xf>
    <xf numFmtId="0" fontId="2" fillId="0" borderId="0" xfId="125" applyFont="1" applyFill="1" applyAlignment="1">
      <alignment vertical="center" wrapText="1"/>
    </xf>
    <xf numFmtId="0" fontId="3" fillId="0" borderId="0" xfId="125" applyFont="1" applyFill="1" applyAlignment="1">
      <alignment vertical="center" wrapText="1"/>
    </xf>
    <xf numFmtId="0" fontId="1" fillId="0" borderId="0" xfId="125" applyFont="1" applyFill="1" applyAlignment="1">
      <alignment horizontal="center" vertical="center" wrapText="1"/>
    </xf>
    <xf numFmtId="0" fontId="4" fillId="0" borderId="0" xfId="125" applyFont="1" applyFill="1" applyAlignment="1">
      <alignment vertical="center" wrapText="1"/>
    </xf>
    <xf numFmtId="0" fontId="5" fillId="0" borderId="0" xfId="137" applyFont="1" applyAlignment="1">
      <alignment horizontal="left" vertical="center"/>
    </xf>
    <xf numFmtId="0" fontId="6" fillId="0" borderId="0" xfId="125" applyFont="1" applyFill="1" applyAlignment="1">
      <alignment horizontal="center" vertical="center" wrapText="1"/>
    </xf>
    <xf numFmtId="0" fontId="7" fillId="0" borderId="0" xfId="125" applyFont="1" applyFill="1" applyAlignment="1">
      <alignment horizontal="center" vertical="center" wrapText="1"/>
    </xf>
    <xf numFmtId="0" fontId="8" fillId="0" borderId="0" xfId="196" applyFont="1" applyAlignment="1">
      <alignment vertical="center"/>
    </xf>
    <xf numFmtId="31" fontId="3" fillId="0" borderId="0" xfId="125" applyNumberFormat="1" applyFont="1" applyFill="1" applyAlignment="1">
      <alignment vertical="center" wrapText="1"/>
    </xf>
    <xf numFmtId="0" fontId="9" fillId="0" borderId="0" xfId="125" applyFont="1" applyFill="1" applyAlignment="1">
      <alignment horizontal="center" vertical="center" wrapText="1"/>
    </xf>
    <xf numFmtId="0" fontId="5" fillId="0" borderId="1" xfId="125" applyFont="1" applyFill="1" applyBorder="1" applyAlignment="1">
      <alignment horizontal="center" vertical="center" wrapText="1"/>
    </xf>
    <xf numFmtId="0" fontId="8" fillId="0" borderId="1" xfId="125" applyFont="1" applyFill="1" applyBorder="1" applyAlignment="1">
      <alignment horizontal="center" vertical="center" wrapText="1"/>
    </xf>
    <xf numFmtId="0" fontId="10" fillId="0" borderId="0" xfId="125" applyFont="1" applyFill="1" applyAlignment="1">
      <alignment vertical="center" wrapText="1"/>
    </xf>
    <xf numFmtId="0" fontId="11" fillId="0" borderId="1" xfId="125" applyFont="1" applyFill="1" applyBorder="1" applyAlignment="1">
      <alignment horizontal="center" vertical="center" wrapText="1"/>
    </xf>
    <xf numFmtId="198" fontId="12" fillId="0" borderId="1" xfId="125" applyNumberFormat="1" applyFont="1" applyFill="1" applyBorder="1" applyAlignment="1">
      <alignment horizontal="right" vertical="center" wrapText="1"/>
    </xf>
    <xf numFmtId="0" fontId="5" fillId="0" borderId="1" xfId="209" applyFont="1" applyFill="1" applyBorder="1" applyAlignment="1">
      <alignment horizontal="center" vertical="center" wrapText="1"/>
    </xf>
    <xf numFmtId="0" fontId="12" fillId="0" borderId="1" xfId="0" applyFont="1" applyFill="1" applyBorder="1" applyAlignment="1">
      <alignment vertical="center" wrapText="1"/>
    </xf>
    <xf numFmtId="198" fontId="13" fillId="0" borderId="1" xfId="0" applyNumberFormat="1" applyFont="1" applyFill="1" applyBorder="1" applyAlignment="1">
      <alignment horizontal="right" vertical="center"/>
    </xf>
    <xf numFmtId="0" fontId="12" fillId="0" borderId="1" xfId="209" applyFont="1" applyFill="1" applyBorder="1" applyAlignment="1">
      <alignment horizontal="center" vertical="center" wrapText="1"/>
    </xf>
    <xf numFmtId="0" fontId="8" fillId="0" borderId="1" xfId="0" applyFont="1" applyFill="1" applyBorder="1" applyAlignment="1">
      <alignment vertical="center" wrapText="1"/>
    </xf>
    <xf numFmtId="198" fontId="14" fillId="0" borderId="1" xfId="0" applyNumberFormat="1" applyFont="1" applyFill="1" applyBorder="1" applyAlignment="1">
      <alignment horizontal="right" vertical="center"/>
    </xf>
    <xf numFmtId="0" fontId="11" fillId="0" borderId="1" xfId="209" applyFont="1" applyFill="1" applyBorder="1" applyAlignment="1">
      <alignment horizontal="center" vertical="center" wrapText="1"/>
    </xf>
    <xf numFmtId="0" fontId="5" fillId="0" borderId="1" xfId="125" applyFont="1" applyFill="1" applyBorder="1" applyAlignment="1">
      <alignment vertical="center" wrapText="1"/>
    </xf>
    <xf numFmtId="0" fontId="15" fillId="0" borderId="1" xfId="125" applyFont="1" applyFill="1" applyBorder="1" applyAlignment="1">
      <alignment vertical="center" wrapText="1"/>
    </xf>
    <xf numFmtId="0" fontId="1" fillId="0" borderId="1" xfId="125" applyFont="1" applyFill="1" applyBorder="1" applyAlignment="1">
      <alignment vertical="center" wrapText="1"/>
    </xf>
    <xf numFmtId="0" fontId="16" fillId="0" borderId="1" xfId="0" applyFont="1" applyFill="1" applyBorder="1" applyAlignment="1">
      <alignment vertical="center" wrapText="1"/>
    </xf>
    <xf numFmtId="0" fontId="1" fillId="0" borderId="1" xfId="125" applyFont="1" applyFill="1" applyBorder="1" applyAlignment="1">
      <alignment horizontal="center" vertical="center" wrapText="1"/>
    </xf>
    <xf numFmtId="0" fontId="3" fillId="0" borderId="1" xfId="125" applyFont="1" applyFill="1" applyBorder="1" applyAlignment="1">
      <alignment vertical="center" wrapText="1"/>
    </xf>
    <xf numFmtId="0" fontId="1" fillId="0" borderId="0" xfId="137" applyFont="1">
      <alignment vertical="center"/>
    </xf>
    <xf numFmtId="0" fontId="1" fillId="0" borderId="0" xfId="137" applyFont="1" applyAlignment="1">
      <alignment horizontal="center" vertical="center"/>
    </xf>
    <xf numFmtId="0" fontId="1" fillId="0" borderId="0" xfId="137" applyFont="1" applyBorder="1" applyAlignment="1">
      <alignment horizontal="center" vertical="center"/>
    </xf>
    <xf numFmtId="31" fontId="1" fillId="0" borderId="0" xfId="137" applyNumberFormat="1" applyFont="1" applyBorder="1" applyAlignment="1">
      <alignment horizontal="center" vertical="center"/>
    </xf>
    <xf numFmtId="0" fontId="17" fillId="0" borderId="1" xfId="137" applyFont="1" applyBorder="1" applyAlignment="1">
      <alignment horizontal="center" vertical="center"/>
    </xf>
    <xf numFmtId="0" fontId="17" fillId="0" borderId="1" xfId="137" applyFont="1" applyBorder="1" applyAlignment="1">
      <alignment horizontal="center" vertical="center" wrapText="1"/>
    </xf>
    <xf numFmtId="198" fontId="17" fillId="0" borderId="1" xfId="137" applyNumberFormat="1" applyFont="1" applyBorder="1" applyAlignment="1">
      <alignment horizontal="center" vertical="center"/>
    </xf>
    <xf numFmtId="198" fontId="17" fillId="0" borderId="1" xfId="137" applyNumberFormat="1" applyFont="1" applyFill="1" applyBorder="1" applyAlignment="1">
      <alignment horizontal="center" vertical="center"/>
    </xf>
    <xf numFmtId="198" fontId="1" fillId="0" borderId="0" xfId="137" applyNumberFormat="1" applyFont="1" applyAlignment="1">
      <alignment horizontal="center" vertical="center"/>
    </xf>
    <xf numFmtId="0" fontId="18" fillId="0" borderId="0" xfId="212" applyFont="1" applyAlignment="1">
      <alignment wrapText="1"/>
    </xf>
    <xf numFmtId="0" fontId="1" fillId="0" borderId="0" xfId="196" applyFont="1" applyAlignment="1">
      <alignment vertical="center" wrapText="1"/>
    </xf>
    <xf numFmtId="0" fontId="5" fillId="0" borderId="0" xfId="196" applyFont="1" applyAlignment="1">
      <alignment vertical="center" wrapText="1"/>
    </xf>
    <xf numFmtId="0" fontId="19" fillId="0" borderId="0" xfId="194" applyFont="1" applyAlignment="1">
      <alignment wrapText="1"/>
    </xf>
    <xf numFmtId="0" fontId="13" fillId="0" borderId="0" xfId="194" applyFont="1" applyFill="1" applyAlignment="1">
      <alignment wrapText="1"/>
    </xf>
    <xf numFmtId="0" fontId="14" fillId="0" borderId="0" xfId="194" applyFont="1" applyFill="1" applyAlignment="1">
      <alignment wrapText="1"/>
    </xf>
    <xf numFmtId="0" fontId="1" fillId="0" borderId="0" xfId="196" applyFont="1" applyAlignment="1">
      <alignment wrapText="1"/>
    </xf>
    <xf numFmtId="0" fontId="1" fillId="0" borderId="0" xfId="196" applyFont="1" applyAlignment="1">
      <alignment horizontal="center" wrapText="1"/>
    </xf>
    <xf numFmtId="199" fontId="10" fillId="0" borderId="0" xfId="196" applyNumberFormat="1" applyFont="1" applyAlignment="1">
      <alignment wrapText="1"/>
    </xf>
    <xf numFmtId="0" fontId="10" fillId="0" borderId="0" xfId="196" applyFont="1" applyAlignment="1">
      <alignment wrapText="1"/>
    </xf>
    <xf numFmtId="0" fontId="8" fillId="0" borderId="0" xfId="92" applyFont="1" applyAlignment="1">
      <alignment vertical="center" wrapText="1"/>
    </xf>
    <xf numFmtId="0" fontId="8" fillId="0" borderId="0" xfId="196" applyFont="1" applyAlignment="1">
      <alignment vertical="center" wrapText="1"/>
    </xf>
    <xf numFmtId="0" fontId="8" fillId="0" borderId="0" xfId="196" applyFont="1" applyAlignment="1">
      <alignment horizontal="center" vertical="center" wrapText="1"/>
    </xf>
    <xf numFmtId="199" fontId="20" fillId="0" borderId="0" xfId="196" applyNumberFormat="1" applyFont="1" applyAlignment="1">
      <alignment vertical="center" wrapText="1"/>
    </xf>
    <xf numFmtId="0" fontId="8" fillId="0" borderId="0" xfId="0" applyFont="1" applyAlignment="1">
      <alignment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196" applyFont="1" applyBorder="1" applyAlignment="1">
      <alignment horizontal="center" vertical="center" wrapText="1"/>
    </xf>
    <xf numFmtId="199" fontId="8" fillId="0" borderId="1" xfId="196" applyNumberFormat="1" applyFont="1" applyBorder="1" applyAlignment="1">
      <alignment horizontal="center" vertical="center" wrapText="1"/>
    </xf>
    <xf numFmtId="0" fontId="8" fillId="0" borderId="0" xfId="0" applyFont="1" applyAlignment="1">
      <alignment horizontal="center" vertical="center" wrapText="1"/>
    </xf>
    <xf numFmtId="0" fontId="8" fillId="0" borderId="1" xfId="196" applyFont="1" applyBorder="1" applyAlignment="1">
      <alignment vertical="center" wrapText="1"/>
    </xf>
    <xf numFmtId="0" fontId="8" fillId="0" borderId="1" xfId="196" applyFont="1" applyBorder="1" applyAlignment="1">
      <alignment horizontal="right" vertical="center" wrapText="1"/>
    </xf>
    <xf numFmtId="199" fontId="8" fillId="0" borderId="1" xfId="196" applyNumberFormat="1" applyFont="1" applyFill="1" applyBorder="1" applyAlignment="1">
      <alignment horizontal="right" vertical="center" wrapText="1"/>
    </xf>
    <xf numFmtId="199" fontId="12" fillId="0" borderId="1" xfId="196" applyNumberFormat="1" applyFont="1" applyFill="1" applyBorder="1" applyAlignment="1">
      <alignment horizontal="right" vertical="center" wrapText="1"/>
    </xf>
    <xf numFmtId="198" fontId="8" fillId="0" borderId="1" xfId="196" applyNumberFormat="1" applyFont="1" applyBorder="1" applyAlignment="1">
      <alignment horizontal="right" vertical="center" wrapText="1"/>
    </xf>
    <xf numFmtId="199" fontId="12" fillId="0" borderId="1" xfId="196" applyNumberFormat="1" applyFont="1" applyBorder="1" applyAlignment="1">
      <alignment horizontal="right" vertical="center" wrapText="1"/>
    </xf>
    <xf numFmtId="199" fontId="8" fillId="0" borderId="1" xfId="196" applyNumberFormat="1" applyFont="1" applyBorder="1" applyAlignment="1">
      <alignment horizontal="right" vertical="center" wrapText="1"/>
    </xf>
    <xf numFmtId="0" fontId="8" fillId="0" borderId="1" xfId="196" applyFont="1" applyFill="1" applyBorder="1" applyAlignment="1">
      <alignment vertical="center" wrapText="1"/>
    </xf>
    <xf numFmtId="0" fontId="8" fillId="0" borderId="1" xfId="196" applyFont="1" applyFill="1" applyBorder="1" applyAlignment="1">
      <alignment horizontal="right" vertical="center" wrapText="1"/>
    </xf>
    <xf numFmtId="198" fontId="8" fillId="0" borderId="1" xfId="196" applyNumberFormat="1" applyFont="1" applyFill="1" applyBorder="1" applyAlignment="1">
      <alignment horizontal="right" vertical="center" wrapText="1"/>
    </xf>
    <xf numFmtId="0" fontId="8" fillId="0" borderId="1" xfId="196" applyFont="1" applyFill="1" applyBorder="1" applyAlignment="1">
      <alignment horizontal="left" vertical="center" wrapText="1"/>
    </xf>
    <xf numFmtId="0" fontId="8" fillId="0" borderId="1" xfId="196" applyFont="1" applyFill="1" applyBorder="1" applyAlignment="1">
      <alignment wrapText="1"/>
    </xf>
    <xf numFmtId="0" fontId="12" fillId="0" borderId="1" xfId="196" applyFont="1" applyFill="1" applyBorder="1" applyAlignment="1">
      <alignment horizontal="right" vertical="center" wrapText="1"/>
    </xf>
    <xf numFmtId="198" fontId="12" fillId="0" borderId="1" xfId="196" applyNumberFormat="1" applyFont="1" applyFill="1" applyBorder="1" applyAlignment="1">
      <alignment horizontal="right" vertical="center" wrapText="1"/>
    </xf>
    <xf numFmtId="49" fontId="12" fillId="0" borderId="1" xfId="196" applyNumberFormat="1" applyFont="1" applyFill="1" applyBorder="1" applyAlignment="1">
      <alignment horizontal="right" vertical="center" wrapText="1"/>
    </xf>
    <xf numFmtId="0" fontId="18" fillId="0" borderId="0" xfId="212" applyFont="1" applyFill="1" applyBorder="1" applyAlignment="1">
      <alignment vertical="center" wrapText="1"/>
    </xf>
    <xf numFmtId="0" fontId="21" fillId="0" borderId="0" xfId="194" applyFont="1" applyFill="1" applyBorder="1" applyAlignment="1">
      <alignment vertical="center"/>
    </xf>
    <xf numFmtId="0" fontId="14" fillId="0" borderId="0" xfId="158" applyFont="1" applyFill="1" applyBorder="1" applyAlignment="1">
      <alignment vertical="center"/>
    </xf>
    <xf numFmtId="0" fontId="19" fillId="0" borderId="0" xfId="194" applyFont="1" applyFill="1" applyBorder="1" applyAlignment="1">
      <alignment vertical="center"/>
    </xf>
    <xf numFmtId="0" fontId="13" fillId="0" borderId="0" xfId="194" applyFont="1" applyFill="1" applyBorder="1" applyAlignment="1">
      <alignment vertical="center"/>
    </xf>
    <xf numFmtId="0" fontId="14" fillId="0" borderId="0" xfId="194" applyFont="1" applyFill="1" applyBorder="1" applyAlignment="1">
      <alignment vertical="center"/>
    </xf>
    <xf numFmtId="0" fontId="21" fillId="0" borderId="0" xfId="194" applyFont="1" applyFill="1" applyBorder="1" applyAlignment="1">
      <alignment vertical="center" wrapText="1"/>
    </xf>
    <xf numFmtId="198" fontId="21" fillId="0" borderId="0" xfId="194" applyNumberFormat="1" applyFont="1" applyFill="1" applyBorder="1" applyAlignment="1">
      <alignment vertical="center"/>
    </xf>
    <xf numFmtId="199" fontId="21" fillId="0" borderId="0" xfId="194" applyNumberFormat="1" applyFont="1" applyFill="1" applyBorder="1" applyAlignment="1">
      <alignment vertical="center"/>
    </xf>
    <xf numFmtId="198" fontId="8" fillId="0" borderId="0" xfId="92" applyNumberFormat="1" applyFont="1" applyFill="1" applyBorder="1" applyAlignment="1">
      <alignment vertical="center" wrapText="1"/>
    </xf>
    <xf numFmtId="198" fontId="18" fillId="0" borderId="0" xfId="63" applyNumberFormat="1" applyFont="1" applyFill="1" applyAlignment="1">
      <alignment horizontal="right" vertical="center" wrapText="1"/>
    </xf>
    <xf numFmtId="199" fontId="18" fillId="0" borderId="0" xfId="212" applyNumberFormat="1" applyFont="1" applyFill="1" applyBorder="1" applyAlignment="1">
      <alignment vertical="center" wrapText="1"/>
    </xf>
    <xf numFmtId="198" fontId="8" fillId="0" borderId="0" xfId="158" applyNumberFormat="1" applyFont="1" applyFill="1" applyBorder="1" applyAlignment="1">
      <alignment horizontal="left" vertical="center" wrapText="1"/>
    </xf>
    <xf numFmtId="198" fontId="14" fillId="0" borderId="0" xfId="158" applyNumberFormat="1" applyFont="1" applyFill="1" applyBorder="1" applyAlignment="1">
      <alignment horizontal="center" vertical="center"/>
    </xf>
    <xf numFmtId="198" fontId="8" fillId="0" borderId="0" xfId="0" applyNumberFormat="1" applyFont="1" applyFill="1" applyBorder="1" applyAlignment="1">
      <alignment vertical="center"/>
    </xf>
    <xf numFmtId="198" fontId="14" fillId="0" borderId="0" xfId="158" applyNumberFormat="1" applyFont="1" applyFill="1" applyBorder="1" applyAlignment="1">
      <alignment vertical="center"/>
    </xf>
    <xf numFmtId="198" fontId="8" fillId="0" borderId="0" xfId="0" applyNumberFormat="1" applyFont="1" applyFill="1" applyBorder="1" applyAlignment="1">
      <alignment horizontal="center" vertical="center"/>
    </xf>
    <xf numFmtId="199" fontId="8" fillId="0" borderId="0" xfId="0" applyNumberFormat="1" applyFont="1" applyFill="1" applyBorder="1" applyAlignment="1">
      <alignment horizontal="center" vertical="center"/>
    </xf>
    <xf numFmtId="198" fontId="8" fillId="0" borderId="1" xfId="194" applyNumberFormat="1" applyFont="1" applyFill="1" applyBorder="1" applyAlignment="1">
      <alignment horizontal="center" vertical="center" wrapText="1"/>
    </xf>
    <xf numFmtId="198" fontId="8" fillId="0" borderId="1" xfId="0" applyNumberFormat="1" applyFont="1" applyFill="1" applyBorder="1" applyAlignment="1">
      <alignment horizontal="center" vertical="center"/>
    </xf>
    <xf numFmtId="199" fontId="8" fillId="0" borderId="2" xfId="0" applyNumberFormat="1" applyFont="1" applyFill="1" applyBorder="1" applyAlignment="1">
      <alignment horizontal="center" vertical="center" wrapText="1"/>
    </xf>
    <xf numFmtId="199" fontId="8" fillId="0" borderId="3" xfId="0" applyNumberFormat="1" applyFont="1" applyFill="1" applyBorder="1" applyAlignment="1">
      <alignment horizontal="center" vertical="center" wrapText="1"/>
    </xf>
    <xf numFmtId="198" fontId="5" fillId="0" borderId="1" xfId="139" applyNumberFormat="1" applyFont="1" applyFill="1" applyBorder="1" applyAlignment="1" applyProtection="1">
      <alignment horizontal="left" vertical="center" wrapText="1"/>
    </xf>
    <xf numFmtId="198" fontId="13" fillId="0" borderId="1" xfId="64" applyNumberFormat="1" applyFont="1" applyFill="1" applyBorder="1" applyAlignment="1">
      <alignment horizontal="right" vertical="center" wrapText="1"/>
    </xf>
    <xf numFmtId="198" fontId="13" fillId="0" borderId="1" xfId="194" applyNumberFormat="1" applyFont="1" applyFill="1" applyBorder="1" applyAlignment="1">
      <alignment horizontal="right" vertical="center"/>
    </xf>
    <xf numFmtId="199" fontId="13" fillId="0" borderId="1" xfId="194" applyNumberFormat="1" applyFont="1" applyFill="1" applyBorder="1" applyAlignment="1">
      <alignment horizontal="right" vertical="center"/>
    </xf>
    <xf numFmtId="198" fontId="22" fillId="0" borderId="1" xfId="139" applyNumberFormat="1" applyFont="1" applyFill="1" applyBorder="1" applyAlignment="1" applyProtection="1">
      <alignment horizontal="left" vertical="center" wrapText="1"/>
    </xf>
    <xf numFmtId="198" fontId="14" fillId="0" borderId="1" xfId="64" applyNumberFormat="1" applyFont="1" applyFill="1" applyBorder="1" applyAlignment="1">
      <alignment horizontal="right" vertical="center" wrapText="1"/>
    </xf>
    <xf numFmtId="198" fontId="14" fillId="0" borderId="1" xfId="194" applyNumberFormat="1" applyFont="1" applyFill="1" applyBorder="1" applyAlignment="1">
      <alignment horizontal="right" vertical="center"/>
    </xf>
    <xf numFmtId="198" fontId="8" fillId="0" borderId="4" xfId="0" applyNumberFormat="1" applyFont="1" applyFill="1" applyBorder="1" applyAlignment="1" applyProtection="1">
      <alignment horizontal="right" vertical="center"/>
    </xf>
    <xf numFmtId="199" fontId="14" fillId="0" borderId="1" xfId="194" applyNumberFormat="1" applyFont="1" applyFill="1" applyBorder="1" applyAlignment="1">
      <alignment horizontal="right" vertical="center"/>
    </xf>
    <xf numFmtId="198" fontId="8" fillId="0" borderId="1" xfId="0" applyNumberFormat="1" applyFont="1" applyFill="1" applyBorder="1" applyAlignment="1" applyProtection="1">
      <alignment horizontal="right" vertical="center"/>
    </xf>
    <xf numFmtId="198" fontId="22" fillId="0" borderId="1" xfId="139" applyNumberFormat="1" applyFont="1" applyFill="1" applyBorder="1" applyAlignment="1" applyProtection="1">
      <alignment vertical="center" wrapText="1"/>
    </xf>
    <xf numFmtId="198" fontId="22" fillId="0" borderId="1" xfId="139" applyNumberFormat="1" applyFont="1" applyFill="1" applyBorder="1" applyAlignment="1" applyProtection="1">
      <alignment horizontal="center" vertical="center" wrapText="1"/>
    </xf>
    <xf numFmtId="198" fontId="14" fillId="0" borderId="2" xfId="64" applyNumberFormat="1" applyFont="1" applyFill="1" applyBorder="1" applyAlignment="1">
      <alignment horizontal="right" vertical="center" wrapText="1"/>
    </xf>
    <xf numFmtId="198" fontId="14" fillId="0" borderId="1" xfId="70" applyNumberFormat="1" applyFont="1" applyFill="1" applyBorder="1" applyAlignment="1">
      <alignment horizontal="right" vertical="center"/>
    </xf>
    <xf numFmtId="198" fontId="8" fillId="0" borderId="1" xfId="0" applyNumberFormat="1" applyFont="1" applyFill="1" applyBorder="1" applyAlignment="1">
      <alignment vertical="center" wrapText="1"/>
    </xf>
    <xf numFmtId="198" fontId="13" fillId="0" borderId="1" xfId="70" applyNumberFormat="1" applyFont="1" applyFill="1" applyBorder="1" applyAlignment="1">
      <alignment horizontal="right" vertical="center"/>
    </xf>
    <xf numFmtId="198" fontId="3" fillId="0" borderId="0" xfId="0" applyNumberFormat="1" applyFont="1" applyFill="1" applyBorder="1" applyAlignment="1">
      <alignment horizontal="left" vertical="center" wrapText="1"/>
    </xf>
    <xf numFmtId="199" fontId="3" fillId="0" borderId="0" xfId="0" applyNumberFormat="1" applyFont="1" applyFill="1" applyBorder="1" applyAlignment="1">
      <alignment horizontal="left" vertical="center" wrapText="1"/>
    </xf>
    <xf numFmtId="0" fontId="23" fillId="0" borderId="0" xfId="194" applyFont="1" applyFill="1" applyBorder="1" applyAlignment="1">
      <alignment vertical="center" wrapText="1"/>
    </xf>
    <xf numFmtId="0" fontId="24" fillId="0" borderId="0" xfId="194" applyFont="1" applyFill="1" applyBorder="1" applyAlignment="1">
      <alignment vertical="center" wrapText="1"/>
    </xf>
    <xf numFmtId="0" fontId="25" fillId="0" borderId="0" xfId="0" applyFont="1" applyFill="1" applyBorder="1" applyAlignment="1">
      <alignment vertical="center"/>
    </xf>
    <xf numFmtId="198" fontId="25" fillId="0" borderId="0" xfId="0" applyNumberFormat="1" applyFont="1" applyFill="1" applyBorder="1" applyAlignment="1">
      <alignment vertical="center"/>
    </xf>
    <xf numFmtId="199" fontId="25" fillId="0" borderId="0" xfId="0" applyNumberFormat="1" applyFont="1" applyFill="1" applyBorder="1" applyAlignment="1">
      <alignment vertical="center"/>
    </xf>
    <xf numFmtId="0" fontId="26" fillId="0" borderId="0" xfId="123" applyFont="1" applyFill="1" applyAlignment="1">
      <alignment vertical="center"/>
    </xf>
    <xf numFmtId="0" fontId="21" fillId="0" borderId="0" xfId="123" applyFont="1" applyFill="1"/>
    <xf numFmtId="0" fontId="21" fillId="0" borderId="0" xfId="113" applyFont="1" applyFill="1">
      <alignment vertical="center"/>
    </xf>
    <xf numFmtId="0" fontId="26" fillId="0" borderId="0" xfId="113" applyFont="1" applyFill="1" applyAlignment="1">
      <alignment vertical="center" wrapText="1"/>
    </xf>
    <xf numFmtId="198" fontId="26" fillId="0" borderId="0" xfId="113" applyNumberFormat="1" applyFont="1" applyFill="1">
      <alignment vertical="center"/>
    </xf>
    <xf numFmtId="199" fontId="26" fillId="0" borderId="0" xfId="113" applyNumberFormat="1" applyFont="1" applyFill="1">
      <alignment vertical="center"/>
    </xf>
    <xf numFmtId="0" fontId="27" fillId="0" borderId="0" xfId="113" applyFont="1" applyFill="1" applyAlignment="1">
      <alignment horizontal="left" vertical="center" wrapText="1"/>
    </xf>
    <xf numFmtId="198" fontId="26" fillId="0" borderId="0" xfId="113" applyNumberFormat="1" applyFont="1" applyFill="1" applyAlignment="1">
      <alignment vertical="center"/>
    </xf>
    <xf numFmtId="199" fontId="26" fillId="0" borderId="0" xfId="113" applyNumberFormat="1" applyFont="1" applyFill="1" applyAlignment="1">
      <alignment vertical="center"/>
    </xf>
    <xf numFmtId="0" fontId="26" fillId="0" borderId="0" xfId="113" applyFont="1" applyFill="1">
      <alignment vertical="center"/>
    </xf>
    <xf numFmtId="0" fontId="28" fillId="0" borderId="0" xfId="123" applyFont="1" applyFill="1" applyAlignment="1">
      <alignment vertical="center" wrapText="1"/>
    </xf>
    <xf numFmtId="0" fontId="24" fillId="0" borderId="0" xfId="123" applyFont="1" applyFill="1" applyAlignment="1">
      <alignment vertical="center" wrapText="1"/>
    </xf>
    <xf numFmtId="198" fontId="24" fillId="0" borderId="0" xfId="123" applyNumberFormat="1" applyFont="1" applyFill="1" applyAlignment="1">
      <alignment horizontal="right" vertical="center"/>
    </xf>
    <xf numFmtId="199" fontId="24" fillId="0" borderId="0" xfId="123" applyNumberFormat="1" applyFont="1" applyFill="1" applyAlignment="1">
      <alignment horizontal="right" vertical="center"/>
    </xf>
    <xf numFmtId="198" fontId="24" fillId="0" borderId="0" xfId="123" applyNumberFormat="1" applyFont="1" applyFill="1" applyAlignment="1">
      <alignment horizontal="left" vertical="center" wrapText="1"/>
    </xf>
    <xf numFmtId="198" fontId="24" fillId="0" borderId="0" xfId="123" applyNumberFormat="1" applyFont="1" applyFill="1" applyAlignment="1">
      <alignment horizontal="right" vertical="center" wrapText="1"/>
    </xf>
    <xf numFmtId="198" fontId="24" fillId="0" borderId="0" xfId="123" applyNumberFormat="1" applyFont="1" applyFill="1" applyAlignment="1">
      <alignment vertical="center"/>
    </xf>
    <xf numFmtId="199" fontId="24" fillId="0" borderId="0" xfId="123" applyNumberFormat="1" applyFont="1" applyFill="1" applyAlignment="1">
      <alignment vertical="center"/>
    </xf>
    <xf numFmtId="0" fontId="29" fillId="0" borderId="0" xfId="125" applyFont="1" applyFill="1" applyAlignment="1">
      <alignment horizontal="center" vertical="center" wrapText="1"/>
    </xf>
    <xf numFmtId="0" fontId="30" fillId="0" borderId="0" xfId="158" applyFont="1" applyFill="1" applyAlignment="1">
      <alignment vertical="center" wrapText="1"/>
    </xf>
    <xf numFmtId="0" fontId="24" fillId="0" borderId="0" xfId="158" applyFont="1" applyFill="1" applyAlignment="1">
      <alignment vertical="center" wrapText="1"/>
    </xf>
    <xf numFmtId="198" fontId="21" fillId="0" borderId="0" xfId="123" applyNumberFormat="1" applyFont="1" applyFill="1" applyAlignment="1">
      <alignment horizontal="right" vertical="center"/>
    </xf>
    <xf numFmtId="199" fontId="21" fillId="0" borderId="0" xfId="123" applyNumberFormat="1" applyFont="1" applyFill="1" applyAlignment="1">
      <alignment horizontal="right" vertical="center"/>
    </xf>
    <xf numFmtId="198" fontId="31" fillId="0" borderId="0" xfId="123" applyNumberFormat="1" applyFont="1" applyFill="1" applyAlignment="1">
      <alignment horizontal="left" vertical="center" wrapText="1"/>
    </xf>
    <xf numFmtId="198" fontId="21" fillId="0" borderId="0" xfId="123" applyNumberFormat="1" applyFont="1" applyFill="1" applyAlignment="1">
      <alignment horizontal="right" vertical="center" wrapText="1"/>
    </xf>
    <xf numFmtId="199" fontId="24" fillId="0" borderId="5" xfId="158" applyNumberFormat="1" applyFont="1" applyFill="1" applyBorder="1" applyAlignment="1">
      <alignment horizontal="center" vertical="center"/>
    </xf>
    <xf numFmtId="0" fontId="32" fillId="0" borderId="6" xfId="113" applyFont="1" applyFill="1" applyBorder="1" applyAlignment="1">
      <alignment horizontal="center" vertical="center"/>
    </xf>
    <xf numFmtId="0" fontId="3" fillId="0" borderId="7" xfId="113" applyFont="1" applyFill="1" applyBorder="1" applyAlignment="1">
      <alignment horizontal="center" vertical="center"/>
    </xf>
    <xf numFmtId="0" fontId="3" fillId="0" borderId="8" xfId="113" applyFont="1" applyFill="1" applyBorder="1" applyAlignment="1">
      <alignment horizontal="center" vertical="center"/>
    </xf>
    <xf numFmtId="198" fontId="3" fillId="0" borderId="8" xfId="113" applyNumberFormat="1" applyFont="1" applyFill="1" applyBorder="1" applyAlignment="1">
      <alignment horizontal="center" vertical="center"/>
    </xf>
    <xf numFmtId="199" fontId="3" fillId="0" borderId="8" xfId="113" applyNumberFormat="1" applyFont="1" applyFill="1" applyBorder="1" applyAlignment="1">
      <alignment horizontal="center" vertical="center"/>
    </xf>
    <xf numFmtId="0" fontId="32" fillId="0" borderId="1" xfId="113" applyFont="1" applyFill="1" applyBorder="1" applyAlignment="1">
      <alignment horizontal="center" vertical="center" wrapText="1"/>
    </xf>
    <xf numFmtId="0" fontId="3" fillId="0" borderId="1" xfId="113" applyFont="1" applyFill="1" applyBorder="1" applyAlignment="1">
      <alignment horizontal="center" vertical="center" wrapText="1"/>
    </xf>
    <xf numFmtId="198" fontId="3" fillId="0" borderId="1" xfId="113" applyNumberFormat="1" applyFont="1" applyFill="1" applyBorder="1" applyAlignment="1">
      <alignment horizontal="center" vertical="center" wrapText="1"/>
    </xf>
    <xf numFmtId="199" fontId="3" fillId="0" borderId="1" xfId="113" applyNumberFormat="1" applyFont="1" applyFill="1" applyBorder="1" applyAlignment="1">
      <alignment horizontal="center" vertical="center" wrapText="1"/>
    </xf>
    <xf numFmtId="198" fontId="32" fillId="0" borderId="2" xfId="113" applyNumberFormat="1" applyFont="1" applyFill="1" applyBorder="1" applyAlignment="1">
      <alignment horizontal="center" vertical="center" wrapText="1"/>
    </xf>
    <xf numFmtId="198" fontId="3" fillId="0" borderId="2" xfId="113"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98" fontId="3" fillId="0" borderId="3" xfId="113" applyNumberFormat="1" applyFont="1" applyFill="1" applyBorder="1" applyAlignment="1">
      <alignment horizontal="center" vertical="center" wrapText="1"/>
    </xf>
    <xf numFmtId="0" fontId="32" fillId="0" borderId="1" xfId="0" applyFont="1" applyFill="1" applyBorder="1" applyAlignment="1">
      <alignment vertical="center" wrapText="1"/>
    </xf>
    <xf numFmtId="199" fontId="32" fillId="0" borderId="1" xfId="194" applyNumberFormat="1" applyFont="1" applyFill="1" applyBorder="1" applyAlignment="1">
      <alignment vertical="center" wrapText="1"/>
    </xf>
    <xf numFmtId="3" fontId="31" fillId="0" borderId="1" xfId="113" applyNumberFormat="1" applyFont="1" applyFill="1" applyBorder="1" applyAlignment="1" applyProtection="1">
      <alignment vertical="center" wrapText="1"/>
    </xf>
    <xf numFmtId="200" fontId="18" fillId="0" borderId="1" xfId="0" applyNumberFormat="1" applyFont="1" applyFill="1" applyBorder="1" applyAlignment="1">
      <alignment vertical="center"/>
    </xf>
    <xf numFmtId="198" fontId="31" fillId="0" borderId="1" xfId="113" applyNumberFormat="1" applyFont="1" applyFill="1" applyBorder="1" applyAlignment="1">
      <alignment vertical="center"/>
    </xf>
    <xf numFmtId="199" fontId="31" fillId="0" borderId="1" xfId="113" applyNumberFormat="1" applyFont="1" applyFill="1" applyBorder="1" applyAlignment="1">
      <alignment vertical="center"/>
    </xf>
    <xf numFmtId="0" fontId="31" fillId="0" borderId="3" xfId="113" applyFont="1" applyFill="1" applyBorder="1" applyAlignment="1">
      <alignment horizontal="left" vertical="center" wrapText="1"/>
    </xf>
    <xf numFmtId="198" fontId="18" fillId="0" borderId="1" xfId="0" applyNumberFormat="1" applyFont="1" applyFill="1" applyBorder="1" applyAlignment="1">
      <alignment vertical="center"/>
    </xf>
    <xf numFmtId="198" fontId="31" fillId="0" borderId="3" xfId="194" applyNumberFormat="1" applyFont="1" applyFill="1" applyBorder="1" applyAlignment="1">
      <alignment horizontal="center" vertical="center" wrapText="1"/>
    </xf>
    <xf numFmtId="199" fontId="31" fillId="0" borderId="3" xfId="194" applyNumberFormat="1" applyFont="1" applyFill="1" applyBorder="1" applyAlignment="1">
      <alignment horizontal="center" vertical="center" wrapText="1"/>
    </xf>
    <xf numFmtId="3" fontId="31" fillId="0" borderId="1" xfId="113" applyNumberFormat="1" applyFont="1" applyFill="1" applyBorder="1" applyAlignment="1" applyProtection="1">
      <alignment horizontal="center" vertical="center" wrapText="1"/>
    </xf>
    <xf numFmtId="3" fontId="31" fillId="0" borderId="2" xfId="113" applyNumberFormat="1" applyFont="1" applyFill="1" applyBorder="1" applyAlignment="1">
      <alignment horizontal="center" vertical="center"/>
    </xf>
    <xf numFmtId="198" fontId="31" fillId="0" borderId="2" xfId="113" applyNumberFormat="1" applyFont="1" applyFill="1" applyBorder="1" applyAlignment="1">
      <alignment horizontal="right" vertical="center"/>
    </xf>
    <xf numFmtId="199" fontId="31" fillId="0" borderId="2" xfId="113" applyNumberFormat="1" applyFont="1" applyFill="1" applyBorder="1" applyAlignment="1">
      <alignment horizontal="center" vertical="center"/>
    </xf>
    <xf numFmtId="198" fontId="31" fillId="0" borderId="1" xfId="113" applyNumberFormat="1" applyFont="1" applyFill="1" applyBorder="1" applyAlignment="1" applyProtection="1">
      <alignment horizontal="right" vertical="center" wrapText="1"/>
    </xf>
    <xf numFmtId="199" fontId="31" fillId="0" borderId="3" xfId="194" applyNumberFormat="1" applyFont="1" applyFill="1" applyBorder="1" applyAlignment="1">
      <alignment horizontal="right" vertical="center" wrapText="1"/>
    </xf>
    <xf numFmtId="3" fontId="31" fillId="0" borderId="9" xfId="113" applyNumberFormat="1" applyFont="1" applyFill="1" applyBorder="1" applyAlignment="1">
      <alignment horizontal="center" vertical="center"/>
    </xf>
    <xf numFmtId="198" fontId="31" fillId="0" borderId="9" xfId="113" applyNumberFormat="1" applyFont="1" applyFill="1" applyBorder="1" applyAlignment="1">
      <alignment horizontal="right" vertical="center"/>
    </xf>
    <xf numFmtId="199" fontId="31" fillId="0" borderId="9" xfId="113" applyNumberFormat="1" applyFont="1" applyFill="1" applyBorder="1" applyAlignment="1">
      <alignment horizontal="center" vertical="center"/>
    </xf>
    <xf numFmtId="0" fontId="31" fillId="0" borderId="7" xfId="0" applyNumberFormat="1" applyFont="1" applyFill="1" applyBorder="1" applyAlignment="1" applyProtection="1">
      <alignment horizontal="left" vertical="center" wrapText="1"/>
    </xf>
    <xf numFmtId="198" fontId="31" fillId="0" borderId="1" xfId="0" applyNumberFormat="1" applyFont="1" applyFill="1" applyBorder="1" applyAlignment="1" applyProtection="1">
      <alignment horizontal="right" vertical="center" wrapText="1"/>
    </xf>
    <xf numFmtId="200" fontId="24" fillId="0" borderId="7" xfId="0" applyNumberFormat="1" applyFont="1" applyFill="1" applyBorder="1" applyAlignment="1" applyProtection="1">
      <alignment horizontal="left" vertical="center" wrapText="1"/>
    </xf>
    <xf numFmtId="198" fontId="21" fillId="0" borderId="1" xfId="0" applyNumberFormat="1" applyFont="1" applyFill="1" applyBorder="1" applyAlignment="1">
      <alignment horizontal="right" vertical="center"/>
    </xf>
    <xf numFmtId="198" fontId="24" fillId="0" borderId="1" xfId="113" applyNumberFormat="1" applyFont="1" applyFill="1" applyBorder="1" applyAlignment="1">
      <alignment horizontal="right" vertical="center"/>
    </xf>
    <xf numFmtId="199" fontId="24" fillId="0" borderId="1" xfId="113" applyNumberFormat="1" applyFont="1" applyFill="1" applyBorder="1" applyAlignment="1" applyProtection="1">
      <alignment horizontal="right" vertical="center" wrapText="1"/>
      <protection locked="0"/>
    </xf>
    <xf numFmtId="3" fontId="24" fillId="0" borderId="1" xfId="113" applyNumberFormat="1" applyFont="1" applyFill="1" applyBorder="1" applyAlignment="1" applyProtection="1">
      <alignment horizontal="right" vertical="center" wrapText="1"/>
      <protection locked="0"/>
    </xf>
    <xf numFmtId="3" fontId="31" fillId="0" borderId="3" xfId="113" applyNumberFormat="1" applyFont="1" applyFill="1" applyBorder="1" applyAlignment="1">
      <alignment horizontal="center" vertical="center"/>
    </xf>
    <xf numFmtId="198" fontId="31" fillId="0" borderId="3" xfId="113" applyNumberFormat="1" applyFont="1" applyFill="1" applyBorder="1" applyAlignment="1">
      <alignment horizontal="right" vertical="center"/>
    </xf>
    <xf numFmtId="199" fontId="31" fillId="0" borderId="3" xfId="113" applyNumberFormat="1" applyFont="1" applyFill="1" applyBorder="1" applyAlignment="1">
      <alignment horizontal="center" vertical="center"/>
    </xf>
    <xf numFmtId="198" fontId="31" fillId="0" borderId="1" xfId="113" applyNumberFormat="1" applyFont="1" applyFill="1" applyBorder="1" applyAlignment="1">
      <alignment horizontal="right" vertical="center"/>
    </xf>
    <xf numFmtId="199" fontId="31" fillId="0" borderId="1" xfId="113" applyNumberFormat="1" applyFont="1" applyFill="1" applyBorder="1" applyAlignment="1">
      <alignment horizontal="right" vertical="center"/>
    </xf>
    <xf numFmtId="0" fontId="24" fillId="0" borderId="1" xfId="113" applyNumberFormat="1" applyFont="1" applyFill="1" applyBorder="1" applyAlignment="1" applyProtection="1">
      <alignment vertical="center" wrapText="1"/>
    </xf>
    <xf numFmtId="3" fontId="24" fillId="0" borderId="1" xfId="113" applyNumberFormat="1" applyFont="1" applyFill="1" applyBorder="1" applyAlignment="1">
      <alignment horizontal="right" vertical="center"/>
    </xf>
    <xf numFmtId="199" fontId="24" fillId="0" borderId="1" xfId="113" applyNumberFormat="1" applyFont="1" applyFill="1" applyBorder="1" applyAlignment="1">
      <alignment horizontal="right" vertical="center"/>
    </xf>
    <xf numFmtId="200" fontId="26" fillId="0" borderId="7" xfId="0" applyNumberFormat="1" applyFont="1" applyFill="1" applyBorder="1" applyAlignment="1" applyProtection="1">
      <alignment horizontal="left" vertical="center" wrapText="1"/>
    </xf>
    <xf numFmtId="0" fontId="24" fillId="0" borderId="1" xfId="113" applyFont="1" applyFill="1" applyBorder="1" applyAlignment="1">
      <alignment vertical="center" wrapText="1"/>
    </xf>
    <xf numFmtId="200" fontId="24" fillId="0" borderId="1" xfId="113" applyNumberFormat="1" applyFont="1" applyFill="1" applyBorder="1" applyAlignment="1" applyProtection="1">
      <alignment horizontal="left" vertical="center" wrapText="1"/>
    </xf>
    <xf numFmtId="0" fontId="24" fillId="0" borderId="1" xfId="113" applyNumberFormat="1" applyFont="1" applyFill="1" applyBorder="1" applyAlignment="1">
      <alignment vertical="center" wrapText="1"/>
    </xf>
    <xf numFmtId="200" fontId="31" fillId="0" borderId="1" xfId="113" applyNumberFormat="1" applyFont="1" applyFill="1" applyBorder="1" applyAlignment="1" applyProtection="1">
      <alignment horizontal="left" vertical="center" wrapText="1"/>
    </xf>
    <xf numFmtId="198" fontId="18" fillId="0" borderId="1" xfId="0" applyNumberFormat="1" applyFont="1" applyFill="1" applyBorder="1" applyAlignment="1">
      <alignment horizontal="right" vertical="center"/>
    </xf>
    <xf numFmtId="3" fontId="31" fillId="0" borderId="1" xfId="113" applyNumberFormat="1" applyFont="1" applyFill="1" applyBorder="1" applyAlignment="1" applyProtection="1">
      <alignment horizontal="right" vertical="center" wrapText="1"/>
      <protection locked="0"/>
    </xf>
    <xf numFmtId="3" fontId="31" fillId="0" borderId="1" xfId="113" applyNumberFormat="1" applyFont="1" applyFill="1" applyBorder="1" applyAlignment="1">
      <alignment vertical="center" wrapText="1"/>
    </xf>
    <xf numFmtId="3" fontId="31" fillId="0" borderId="1" xfId="113" applyNumberFormat="1" applyFont="1" applyFill="1" applyBorder="1" applyAlignment="1">
      <alignment horizontal="right" vertical="center" wrapText="1"/>
    </xf>
    <xf numFmtId="200" fontId="31" fillId="0" borderId="1" xfId="113" applyNumberFormat="1" applyFont="1" applyFill="1" applyBorder="1" applyAlignment="1">
      <alignment horizontal="right" vertical="center"/>
    </xf>
    <xf numFmtId="0" fontId="31" fillId="0" borderId="1" xfId="113" applyNumberFormat="1" applyFont="1" applyFill="1" applyBorder="1" applyAlignment="1">
      <alignment horizontal="left" vertical="center" wrapText="1"/>
    </xf>
    <xf numFmtId="0" fontId="31" fillId="0" borderId="1" xfId="113" applyNumberFormat="1" applyFont="1" applyFill="1" applyBorder="1" applyAlignment="1">
      <alignment horizontal="right" vertical="center" wrapText="1"/>
    </xf>
    <xf numFmtId="200" fontId="18" fillId="0" borderId="1" xfId="0" applyNumberFormat="1" applyFont="1" applyFill="1" applyBorder="1" applyAlignment="1">
      <alignment horizontal="right" vertical="center"/>
    </xf>
    <xf numFmtId="200" fontId="31" fillId="0" borderId="1" xfId="113" applyNumberFormat="1" applyFont="1" applyFill="1" applyBorder="1" applyAlignment="1">
      <alignment horizontal="right" vertical="center" wrapText="1"/>
    </xf>
    <xf numFmtId="200" fontId="31" fillId="0" borderId="1" xfId="0" applyNumberFormat="1" applyFont="1" applyFill="1" applyBorder="1" applyAlignment="1" applyProtection="1">
      <alignment horizontal="right" vertical="center" wrapText="1"/>
    </xf>
    <xf numFmtId="0" fontId="31" fillId="0" borderId="1" xfId="113" applyNumberFormat="1" applyFont="1" applyFill="1" applyBorder="1" applyAlignment="1">
      <alignment vertical="center" wrapText="1"/>
    </xf>
    <xf numFmtId="200" fontId="18" fillId="0" borderId="1" xfId="113" applyNumberFormat="1" applyFont="1" applyFill="1" applyBorder="1" applyAlignment="1">
      <alignment horizontal="right" vertical="center"/>
    </xf>
    <xf numFmtId="3" fontId="24" fillId="0" borderId="1" xfId="113" applyNumberFormat="1" applyFont="1" applyFill="1" applyBorder="1" applyAlignment="1" applyProtection="1">
      <alignment vertical="center" wrapText="1"/>
    </xf>
    <xf numFmtId="3" fontId="24" fillId="0" borderId="1" xfId="113" applyNumberFormat="1" applyFont="1" applyFill="1" applyBorder="1" applyAlignment="1" applyProtection="1">
      <alignment horizontal="right" vertical="center" wrapText="1"/>
    </xf>
    <xf numFmtId="198" fontId="24" fillId="0" borderId="1" xfId="113" applyNumberFormat="1" applyFont="1" applyFill="1" applyBorder="1" applyAlignment="1" applyProtection="1">
      <alignment horizontal="right" vertical="center" wrapText="1"/>
      <protection locked="0"/>
    </xf>
    <xf numFmtId="0" fontId="27" fillId="0" borderId="1" xfId="113" applyNumberFormat="1" applyFont="1" applyFill="1" applyBorder="1" applyAlignment="1">
      <alignment horizontal="left" vertical="center" wrapText="1"/>
    </xf>
    <xf numFmtId="200" fontId="31" fillId="0" borderId="1" xfId="113" applyNumberFormat="1" applyFont="1" applyFill="1" applyBorder="1" applyAlignment="1" applyProtection="1">
      <alignment horizontal="right" vertical="center" wrapText="1"/>
      <protection locked="0"/>
    </xf>
    <xf numFmtId="198" fontId="24" fillId="0" borderId="1" xfId="113" applyNumberFormat="1" applyFont="1" applyFill="1" applyBorder="1" applyAlignment="1" applyProtection="1">
      <alignment horizontal="right" vertical="center" wrapText="1"/>
    </xf>
    <xf numFmtId="0" fontId="33" fillId="0" borderId="1" xfId="113" applyNumberFormat="1" applyFont="1" applyFill="1" applyBorder="1" applyAlignment="1" applyProtection="1">
      <alignment horizontal="left" vertical="center" wrapText="1"/>
    </xf>
    <xf numFmtId="3" fontId="24" fillId="0" borderId="1" xfId="113" applyNumberFormat="1" applyFont="1" applyFill="1" applyBorder="1" applyAlignment="1" applyProtection="1">
      <alignment horizontal="left" vertical="center" wrapText="1"/>
    </xf>
    <xf numFmtId="200" fontId="21" fillId="0" borderId="1" xfId="0" applyNumberFormat="1" applyFont="1" applyFill="1" applyBorder="1" applyAlignment="1">
      <alignment horizontal="right" vertical="center"/>
    </xf>
    <xf numFmtId="200" fontId="31" fillId="0" borderId="3" xfId="113" applyNumberFormat="1" applyFont="1" applyFill="1" applyBorder="1" applyAlignment="1" applyProtection="1">
      <alignment horizontal="left" vertical="center" wrapText="1"/>
    </xf>
    <xf numFmtId="0" fontId="18" fillId="0" borderId="1" xfId="113" applyFont="1" applyFill="1" applyBorder="1" applyAlignment="1">
      <alignment horizontal="right" vertical="center"/>
    </xf>
    <xf numFmtId="3" fontId="24" fillId="0" borderId="1" xfId="123" applyNumberFormat="1" applyFont="1" applyFill="1" applyBorder="1" applyAlignment="1" applyProtection="1">
      <alignment vertical="center" wrapText="1"/>
    </xf>
    <xf numFmtId="3" fontId="24" fillId="0" borderId="1" xfId="123" applyNumberFormat="1" applyFont="1" applyFill="1" applyBorder="1" applyAlignment="1" applyProtection="1">
      <alignment horizontal="right" vertical="center" wrapText="1"/>
    </xf>
    <xf numFmtId="199" fontId="24" fillId="0" borderId="6" xfId="0" applyNumberFormat="1" applyFont="1" applyFill="1" applyBorder="1" applyAlignment="1" applyProtection="1">
      <alignment vertical="center" wrapText="1"/>
    </xf>
    <xf numFmtId="0" fontId="21" fillId="0" borderId="1" xfId="113" applyFont="1" applyFill="1" applyBorder="1" applyAlignment="1">
      <alignment horizontal="right" vertical="center"/>
    </xf>
    <xf numFmtId="200" fontId="24" fillId="0" borderId="1" xfId="0" applyNumberFormat="1" applyFont="1" applyFill="1" applyBorder="1" applyAlignment="1">
      <alignment horizontal="right" vertical="center"/>
    </xf>
    <xf numFmtId="198" fontId="31" fillId="0" borderId="3" xfId="113" applyNumberFormat="1" applyFont="1" applyFill="1" applyBorder="1" applyAlignment="1" applyProtection="1">
      <alignment horizontal="right" vertical="center" wrapText="1"/>
    </xf>
    <xf numFmtId="199" fontId="33" fillId="0" borderId="6" xfId="0" applyNumberFormat="1" applyFont="1" applyFill="1" applyBorder="1" applyAlignment="1" applyProtection="1">
      <alignment vertical="center" wrapText="1"/>
    </xf>
    <xf numFmtId="200" fontId="24" fillId="0" borderId="1" xfId="113" applyNumberFormat="1" applyFont="1" applyFill="1" applyBorder="1" applyAlignment="1">
      <alignment horizontal="right" vertical="center" wrapText="1"/>
    </xf>
    <xf numFmtId="3" fontId="24" fillId="0" borderId="1" xfId="113" applyNumberFormat="1" applyFont="1" applyFill="1" applyBorder="1" applyAlignment="1">
      <alignment horizontal="left" vertical="center" wrapText="1"/>
    </xf>
    <xf numFmtId="0" fontId="31" fillId="0" borderId="1" xfId="113" applyFont="1" applyFill="1" applyBorder="1" applyAlignment="1">
      <alignment vertical="center" wrapText="1"/>
    </xf>
    <xf numFmtId="0" fontId="31" fillId="0" borderId="1" xfId="113" applyFont="1" applyFill="1" applyBorder="1" applyAlignment="1">
      <alignment horizontal="right" vertical="center" wrapText="1"/>
    </xf>
    <xf numFmtId="198" fontId="31" fillId="0" borderId="1" xfId="113" applyNumberFormat="1" applyFont="1" applyFill="1" applyBorder="1" applyAlignment="1">
      <alignment horizontal="right" vertical="center" wrapText="1"/>
    </xf>
    <xf numFmtId="0" fontId="21" fillId="0" borderId="1" xfId="113" applyFont="1" applyFill="1" applyBorder="1" applyAlignment="1">
      <alignment vertical="center" wrapText="1"/>
    </xf>
    <xf numFmtId="0" fontId="31" fillId="0" borderId="1" xfId="113" applyFont="1" applyFill="1" applyBorder="1" applyAlignment="1">
      <alignment horizontal="center" vertical="center" wrapText="1"/>
    </xf>
    <xf numFmtId="198" fontId="31" fillId="0" borderId="1" xfId="113" applyNumberFormat="1" applyFont="1" applyFill="1" applyBorder="1" applyAlignment="1" applyProtection="1">
      <alignment horizontal="right" vertical="center" wrapText="1"/>
      <protection locked="0"/>
    </xf>
    <xf numFmtId="200" fontId="31" fillId="0" borderId="10" xfId="113" applyNumberFormat="1" applyFont="1" applyFill="1" applyBorder="1" applyAlignment="1" applyProtection="1">
      <alignment horizontal="left" vertical="center" wrapText="1"/>
    </xf>
    <xf numFmtId="200" fontId="31" fillId="0" borderId="10" xfId="113" applyNumberFormat="1" applyFont="1" applyFill="1" applyBorder="1" applyAlignment="1">
      <alignment horizontal="left" vertical="center" wrapText="1"/>
    </xf>
    <xf numFmtId="200" fontId="31" fillId="0" borderId="10" xfId="113" applyNumberFormat="1" applyFont="1" applyFill="1" applyBorder="1" applyAlignment="1">
      <alignment horizontal="right" vertical="center" wrapText="1"/>
    </xf>
    <xf numFmtId="200" fontId="31" fillId="0" borderId="1" xfId="113" applyNumberFormat="1" applyFont="1" applyFill="1" applyBorder="1" applyAlignment="1">
      <alignment horizontal="left" vertical="center" wrapText="1"/>
    </xf>
    <xf numFmtId="43" fontId="13" fillId="0" borderId="0" xfId="70" applyNumberFormat="1" applyFont="1" applyFill="1" applyAlignment="1" applyProtection="1">
      <alignment vertical="center"/>
      <protection locked="0"/>
    </xf>
    <xf numFmtId="43" fontId="14" fillId="0" borderId="0" xfId="70" applyNumberFormat="1" applyFont="1" applyFill="1" applyAlignment="1" applyProtection="1">
      <alignment vertical="center"/>
      <protection locked="0"/>
    </xf>
    <xf numFmtId="43" fontId="14" fillId="0" borderId="0" xfId="140" applyNumberFormat="1" applyFont="1" applyFill="1" applyAlignment="1" applyProtection="1">
      <alignment vertical="center"/>
      <protection locked="0"/>
    </xf>
    <xf numFmtId="0" fontId="25" fillId="0" borderId="0" xfId="0" applyFont="1" applyFill="1" applyAlignment="1">
      <alignment vertical="center"/>
    </xf>
    <xf numFmtId="43" fontId="13" fillId="0" borderId="0" xfId="140" applyNumberFormat="1" applyFont="1" applyFill="1" applyAlignment="1" applyProtection="1">
      <alignment vertical="center"/>
      <protection locked="0"/>
    </xf>
    <xf numFmtId="0" fontId="34" fillId="0" borderId="0" xfId="0" applyFont="1" applyFill="1" applyAlignment="1">
      <alignment vertical="center"/>
    </xf>
    <xf numFmtId="43" fontId="21" fillId="0" borderId="0" xfId="140" applyNumberFormat="1" applyFont="1" applyFill="1" applyAlignment="1" applyProtection="1">
      <alignment horizontal="left" vertical="center" wrapText="1"/>
      <protection locked="0"/>
    </xf>
    <xf numFmtId="43" fontId="14" fillId="0" borderId="0" xfId="140" applyNumberFormat="1" applyFont="1" applyFill="1" applyAlignment="1" applyProtection="1">
      <alignment horizontal="left" vertical="center" wrapText="1"/>
      <protection locked="0"/>
    </xf>
    <xf numFmtId="200" fontId="14" fillId="0" borderId="0" xfId="140" applyNumberFormat="1" applyFont="1" applyFill="1" applyAlignment="1" applyProtection="1">
      <alignment vertical="center"/>
      <protection locked="0"/>
    </xf>
    <xf numFmtId="200" fontId="35" fillId="0" borderId="0" xfId="140" applyNumberFormat="1" applyFont="1" applyFill="1" applyAlignment="1" applyProtection="1">
      <alignment vertical="center"/>
      <protection locked="0"/>
    </xf>
    <xf numFmtId="199" fontId="14" fillId="0" borderId="0" xfId="140" applyNumberFormat="1" applyFont="1" applyFill="1" applyAlignment="1" applyProtection="1">
      <alignment vertical="center"/>
      <protection locked="0"/>
    </xf>
    <xf numFmtId="43" fontId="14" fillId="0" borderId="0" xfId="140" applyNumberFormat="1" applyFont="1" applyFill="1" applyAlignment="1" applyProtection="1">
      <alignment vertical="center" wrapText="1"/>
      <protection locked="0"/>
    </xf>
    <xf numFmtId="201" fontId="14" fillId="0" borderId="0" xfId="140" applyNumberFormat="1" applyFont="1" applyFill="1" applyAlignment="1" applyProtection="1">
      <alignment vertical="center"/>
      <protection locked="0"/>
    </xf>
    <xf numFmtId="198" fontId="14" fillId="0" borderId="0" xfId="140" applyNumberFormat="1" applyFont="1" applyFill="1" applyAlignment="1" applyProtection="1">
      <alignment vertical="center"/>
      <protection locked="0"/>
    </xf>
    <xf numFmtId="199" fontId="14" fillId="0" borderId="0" xfId="140" applyNumberFormat="1" applyFont="1" applyFill="1" applyAlignment="1" applyProtection="1">
      <alignment vertical="center" wrapText="1"/>
      <protection locked="0"/>
    </xf>
    <xf numFmtId="200" fontId="14" fillId="0" borderId="0" xfId="140" applyNumberFormat="1" applyFont="1" applyFill="1" applyAlignment="1" applyProtection="1">
      <alignment vertical="center" wrapText="1"/>
      <protection locked="0"/>
    </xf>
    <xf numFmtId="202" fontId="14" fillId="0" borderId="0" xfId="140" applyNumberFormat="1" applyFont="1" applyFill="1" applyAlignment="1" applyProtection="1">
      <alignment vertical="center"/>
      <protection locked="0"/>
    </xf>
    <xf numFmtId="43" fontId="28" fillId="0" borderId="0" xfId="70" applyNumberFormat="1" applyFont="1" applyFill="1" applyAlignment="1" applyProtection="1">
      <alignment horizontal="left" vertical="center" wrapText="1"/>
      <protection locked="0"/>
    </xf>
    <xf numFmtId="43" fontId="2" fillId="0" borderId="0" xfId="70" applyNumberFormat="1" applyFont="1" applyFill="1" applyAlignment="1" applyProtection="1">
      <alignment horizontal="left" vertical="center" wrapText="1"/>
      <protection locked="0"/>
    </xf>
    <xf numFmtId="201" fontId="13" fillId="0" borderId="0" xfId="70" applyNumberFormat="1" applyFont="1" applyFill="1" applyAlignment="1" applyProtection="1">
      <alignment vertical="center"/>
      <protection locked="0"/>
    </xf>
    <xf numFmtId="201" fontId="36" fillId="0" borderId="0" xfId="70" applyNumberFormat="1" applyFont="1" applyFill="1" applyAlignment="1" applyProtection="1">
      <alignment vertical="center"/>
      <protection locked="0"/>
    </xf>
    <xf numFmtId="199" fontId="13" fillId="0" borderId="0" xfId="70" applyNumberFormat="1" applyFont="1" applyFill="1" applyAlignment="1" applyProtection="1">
      <alignment vertical="center"/>
      <protection locked="0"/>
    </xf>
    <xf numFmtId="43" fontId="13" fillId="0" borderId="0" xfId="70" applyNumberFormat="1" applyFont="1" applyFill="1" applyAlignment="1" applyProtection="1">
      <alignment vertical="center" wrapText="1"/>
      <protection locked="0"/>
    </xf>
    <xf numFmtId="198" fontId="13" fillId="0" borderId="0" xfId="70" applyNumberFormat="1" applyFont="1" applyFill="1" applyAlignment="1" applyProtection="1">
      <alignment vertical="center"/>
      <protection locked="0"/>
    </xf>
    <xf numFmtId="199" fontId="13" fillId="0" borderId="0" xfId="70" applyNumberFormat="1" applyFont="1" applyFill="1" applyAlignment="1" applyProtection="1">
      <alignment vertical="center" wrapText="1"/>
      <protection locked="0"/>
    </xf>
    <xf numFmtId="200" fontId="13" fillId="0" borderId="0" xfId="70" applyNumberFormat="1" applyFont="1" applyFill="1" applyAlignment="1" applyProtection="1">
      <alignment vertical="center" wrapText="1"/>
      <protection locked="0"/>
    </xf>
    <xf numFmtId="202" fontId="13" fillId="0" borderId="0" xfId="70" applyNumberFormat="1" applyFont="1" applyFill="1" applyAlignment="1" applyProtection="1">
      <alignment vertical="center"/>
      <protection locked="0"/>
    </xf>
    <xf numFmtId="0" fontId="37" fillId="0" borderId="0" xfId="125" applyFont="1" applyFill="1" applyAlignment="1">
      <alignment horizontal="center" vertical="center" wrapText="1"/>
    </xf>
    <xf numFmtId="43" fontId="8" fillId="0" borderId="0" xfId="66" applyNumberFormat="1" applyFont="1" applyFill="1" applyBorder="1" applyAlignment="1" applyProtection="1">
      <alignment horizontal="left" vertical="center" wrapText="1"/>
      <protection locked="0"/>
    </xf>
    <xf numFmtId="43" fontId="14" fillId="0" borderId="0" xfId="66" applyNumberFormat="1" applyFont="1" applyFill="1" applyBorder="1" applyAlignment="1" applyProtection="1">
      <alignment vertical="center"/>
      <protection locked="0"/>
    </xf>
    <xf numFmtId="43" fontId="35" fillId="0" borderId="0" xfId="66" applyNumberFormat="1" applyFont="1" applyFill="1" applyBorder="1" applyAlignment="1" applyProtection="1">
      <alignment vertical="center"/>
      <protection locked="0"/>
    </xf>
    <xf numFmtId="199" fontId="14" fillId="0" borderId="0" xfId="66" applyNumberFormat="1" applyFont="1" applyFill="1" applyBorder="1" applyAlignment="1" applyProtection="1">
      <alignment vertical="center"/>
      <protection locked="0"/>
    </xf>
    <xf numFmtId="31" fontId="14" fillId="0" borderId="0" xfId="66" applyNumberFormat="1" applyFont="1" applyFill="1" applyBorder="1" applyAlignment="1" applyProtection="1">
      <alignment vertical="center" wrapText="1"/>
      <protection locked="0"/>
    </xf>
    <xf numFmtId="43" fontId="14" fillId="0" borderId="0" xfId="66" applyNumberFormat="1" applyFont="1" applyFill="1" applyAlignment="1" applyProtection="1">
      <alignment vertical="center"/>
      <protection locked="0"/>
    </xf>
    <xf numFmtId="198" fontId="8" fillId="0" borderId="0" xfId="66" applyNumberFormat="1" applyFont="1" applyFill="1" applyAlignment="1" applyProtection="1">
      <alignment horizontal="center" vertical="center"/>
      <protection locked="0"/>
    </xf>
    <xf numFmtId="202" fontId="14" fillId="0" borderId="0" xfId="70" applyNumberFormat="1" applyFont="1" applyFill="1" applyAlignment="1" applyProtection="1">
      <alignment vertical="center"/>
      <protection locked="0"/>
    </xf>
    <xf numFmtId="200" fontId="3" fillId="0" borderId="1" xfId="70" applyNumberFormat="1" applyFont="1" applyFill="1" applyBorder="1" applyAlignment="1" applyProtection="1">
      <alignment horizontal="center" vertical="center" wrapText="1"/>
      <protection locked="0"/>
    </xf>
    <xf numFmtId="200" fontId="38" fillId="0" borderId="1" xfId="70" applyNumberFormat="1" applyFont="1" applyFill="1" applyBorder="1" applyAlignment="1" applyProtection="1">
      <alignment horizontal="center" vertical="center" wrapText="1"/>
      <protection locked="0"/>
    </xf>
    <xf numFmtId="43" fontId="32" fillId="0" borderId="1" xfId="140" applyNumberFormat="1" applyFont="1" applyFill="1" applyBorder="1" applyAlignment="1" applyProtection="1">
      <alignment horizontal="center" vertical="center" wrapText="1"/>
      <protection locked="0"/>
    </xf>
    <xf numFmtId="200" fontId="23" fillId="0" borderId="1" xfId="140" applyNumberFormat="1" applyFont="1" applyFill="1" applyBorder="1" applyAlignment="1" applyProtection="1">
      <alignment horizontal="center" vertical="center" wrapText="1"/>
      <protection locked="0"/>
    </xf>
    <xf numFmtId="201" fontId="39" fillId="0" borderId="1" xfId="140" applyNumberFormat="1" applyFont="1" applyFill="1" applyBorder="1" applyAlignment="1" applyProtection="1">
      <alignment horizontal="center" vertical="center" wrapText="1"/>
      <protection locked="0"/>
    </xf>
    <xf numFmtId="198" fontId="3" fillId="0" borderId="1" xfId="70" applyNumberFormat="1" applyFont="1" applyFill="1" applyBorder="1" applyAlignment="1" applyProtection="1">
      <alignment horizontal="center" vertical="center" wrapText="1"/>
      <protection locked="0"/>
    </xf>
    <xf numFmtId="198" fontId="40" fillId="0" borderId="1" xfId="140" applyNumberFormat="1" applyFont="1" applyFill="1" applyBorder="1" applyAlignment="1" applyProtection="1">
      <alignment horizontal="center" vertical="center" wrapText="1"/>
      <protection locked="0"/>
    </xf>
    <xf numFmtId="203" fontId="3" fillId="0" borderId="2" xfId="194" applyNumberFormat="1" applyFont="1" applyFill="1" applyBorder="1" applyAlignment="1">
      <alignment horizontal="center" vertical="center" wrapText="1"/>
    </xf>
    <xf numFmtId="203" fontId="3" fillId="0" borderId="1" xfId="70" applyNumberFormat="1" applyFont="1" applyFill="1" applyBorder="1" applyAlignment="1" applyProtection="1">
      <alignment vertical="center" wrapText="1"/>
      <protection locked="0"/>
    </xf>
    <xf numFmtId="198" fontId="3" fillId="0" borderId="1" xfId="140" applyNumberFormat="1" applyFont="1" applyFill="1" applyBorder="1" applyAlignment="1" applyProtection="1">
      <alignment horizontal="center" vertical="center" wrapText="1"/>
      <protection locked="0"/>
    </xf>
    <xf numFmtId="198" fontId="38" fillId="0" borderId="1" xfId="140" applyNumberFormat="1" applyFont="1" applyFill="1" applyBorder="1" applyAlignment="1" applyProtection="1">
      <alignment horizontal="center" vertical="center" wrapText="1"/>
      <protection locked="0"/>
    </xf>
    <xf numFmtId="203" fontId="3" fillId="0" borderId="3" xfId="194" applyNumberFormat="1" applyFont="1" applyFill="1" applyBorder="1" applyAlignment="1">
      <alignment horizontal="center" vertical="center" wrapText="1"/>
    </xf>
    <xf numFmtId="43" fontId="41" fillId="0" borderId="1" xfId="140" applyNumberFormat="1" applyFont="1" applyFill="1" applyBorder="1" applyAlignment="1" applyProtection="1">
      <alignment horizontal="left" vertical="center" wrapText="1"/>
      <protection locked="0"/>
    </xf>
    <xf numFmtId="3" fontId="42" fillId="0" borderId="1" xfId="70" applyNumberFormat="1" applyFont="1" applyFill="1" applyBorder="1" applyAlignment="1">
      <alignment horizontal="right" vertical="center"/>
    </xf>
    <xf numFmtId="3" fontId="43" fillId="0" borderId="1" xfId="70" applyNumberFormat="1" applyFont="1" applyFill="1" applyBorder="1" applyAlignment="1">
      <alignment horizontal="right" vertical="center"/>
    </xf>
    <xf numFmtId="199" fontId="42" fillId="0" borderId="1" xfId="70" applyNumberFormat="1" applyFont="1" applyFill="1" applyBorder="1" applyAlignment="1">
      <alignment horizontal="right" vertical="center"/>
    </xf>
    <xf numFmtId="0" fontId="44" fillId="0" borderId="1" xfId="113" applyFont="1" applyFill="1" applyBorder="1" applyAlignment="1">
      <alignment vertical="center" wrapText="1"/>
    </xf>
    <xf numFmtId="3" fontId="23" fillId="0" borderId="1" xfId="70" applyNumberFormat="1" applyFont="1" applyFill="1" applyBorder="1" applyAlignment="1">
      <alignment horizontal="right" vertical="center"/>
    </xf>
    <xf numFmtId="3" fontId="23" fillId="0" borderId="1" xfId="70" applyNumberFormat="1" applyFont="1" applyFill="1" applyBorder="1" applyAlignment="1">
      <alignment vertical="center"/>
    </xf>
    <xf numFmtId="203" fontId="23" fillId="0" borderId="1" xfId="64" applyNumberFormat="1" applyFont="1" applyFill="1" applyBorder="1" applyAlignment="1">
      <alignment horizontal="right" vertical="center" wrapText="1"/>
    </xf>
    <xf numFmtId="43" fontId="44" fillId="0" borderId="1" xfId="1" applyNumberFormat="1" applyFont="1" applyFill="1" applyBorder="1" applyAlignment="1">
      <alignment horizontal="left" vertical="center" wrapText="1"/>
    </xf>
    <xf numFmtId="3" fontId="45" fillId="0" borderId="1" xfId="70" applyNumberFormat="1" applyFont="1" applyFill="1" applyBorder="1" applyAlignment="1">
      <alignment horizontal="right" vertical="center"/>
    </xf>
    <xf numFmtId="199" fontId="23" fillId="0" borderId="1" xfId="70" applyNumberFormat="1" applyFont="1" applyFill="1" applyBorder="1" applyAlignment="1">
      <alignment horizontal="right" vertical="center"/>
    </xf>
    <xf numFmtId="0" fontId="44" fillId="0" borderId="1" xfId="158" applyFont="1" applyFill="1" applyBorder="1" applyAlignment="1">
      <alignment horizontal="left" vertical="center" wrapText="1"/>
    </xf>
    <xf numFmtId="0" fontId="44" fillId="0" borderId="1" xfId="113" applyFont="1" applyFill="1" applyBorder="1" applyAlignment="1">
      <alignment horizontal="left" vertical="center" wrapText="1"/>
    </xf>
    <xf numFmtId="0" fontId="46" fillId="0" borderId="1" xfId="158" applyFont="1" applyFill="1" applyBorder="1" applyAlignment="1">
      <alignment horizontal="left" vertical="center" wrapText="1"/>
    </xf>
    <xf numFmtId="200" fontId="23" fillId="0" borderId="1" xfId="70" applyNumberFormat="1" applyFont="1" applyFill="1" applyBorder="1" applyAlignment="1">
      <alignment horizontal="right" vertical="center"/>
    </xf>
    <xf numFmtId="198" fontId="45" fillId="0" borderId="1" xfId="70" applyNumberFormat="1" applyFont="1" applyFill="1" applyBorder="1" applyAlignment="1">
      <alignment horizontal="right" vertical="center"/>
    </xf>
    <xf numFmtId="43" fontId="23" fillId="0" borderId="1" xfId="1" applyNumberFormat="1" applyFont="1" applyFill="1" applyBorder="1" applyAlignment="1">
      <alignment horizontal="left" vertical="center" wrapText="1"/>
    </xf>
    <xf numFmtId="200" fontId="23" fillId="0" borderId="1" xfId="140" applyNumberFormat="1" applyFont="1" applyFill="1" applyBorder="1" applyAlignment="1" applyProtection="1">
      <alignment horizontal="right" vertical="center" wrapText="1"/>
    </xf>
    <xf numFmtId="200" fontId="45" fillId="0" borderId="1" xfId="140" applyNumberFormat="1" applyFont="1" applyFill="1" applyBorder="1" applyAlignment="1" applyProtection="1">
      <alignment horizontal="right" vertical="center" wrapText="1"/>
    </xf>
    <xf numFmtId="43" fontId="44" fillId="0" borderId="1" xfId="1" applyNumberFormat="1" applyFont="1" applyFill="1" applyBorder="1" applyAlignment="1" applyProtection="1">
      <alignment horizontal="left" vertical="center" wrapText="1"/>
      <protection locked="0"/>
    </xf>
    <xf numFmtId="200" fontId="23" fillId="0" borderId="1" xfId="1" applyNumberFormat="1" applyFont="1" applyFill="1" applyBorder="1" applyAlignment="1">
      <alignment horizontal="right" vertical="center"/>
    </xf>
    <xf numFmtId="200" fontId="23" fillId="0" borderId="2" xfId="1" applyNumberFormat="1" applyFont="1" applyFill="1" applyBorder="1" applyAlignment="1">
      <alignment horizontal="right" vertical="center"/>
    </xf>
    <xf numFmtId="0" fontId="46" fillId="0" borderId="6" xfId="0" applyFont="1" applyFill="1" applyBorder="1" applyAlignment="1">
      <alignment horizontal="left" vertical="center" wrapText="1"/>
    </xf>
    <xf numFmtId="0" fontId="23" fillId="0" borderId="1" xfId="70" applyNumberFormat="1" applyFont="1" applyFill="1" applyBorder="1" applyAlignment="1">
      <alignment horizontal="right" vertical="center"/>
    </xf>
    <xf numFmtId="0" fontId="44" fillId="0" borderId="6" xfId="0" applyFont="1" applyFill="1" applyBorder="1" applyAlignment="1">
      <alignment horizontal="left" vertical="center" wrapText="1"/>
    </xf>
    <xf numFmtId="199" fontId="23" fillId="0" borderId="1" xfId="140" applyNumberFormat="1" applyFont="1" applyFill="1" applyBorder="1" applyAlignment="1" applyProtection="1">
      <alignment vertical="center" wrapText="1"/>
      <protection locked="0"/>
    </xf>
    <xf numFmtId="203" fontId="23" fillId="0" borderId="1" xfId="140" applyNumberFormat="1" applyFont="1" applyFill="1" applyBorder="1" applyAlignment="1" applyProtection="1">
      <alignment vertical="center" wrapText="1"/>
      <protection locked="0"/>
    </xf>
    <xf numFmtId="43" fontId="23" fillId="0" borderId="1" xfId="140" applyNumberFormat="1" applyFont="1" applyFill="1" applyBorder="1" applyAlignment="1" applyProtection="1">
      <alignment vertical="center"/>
      <protection locked="0"/>
    </xf>
    <xf numFmtId="0" fontId="3" fillId="0" borderId="1" xfId="113" applyFont="1" applyFill="1" applyBorder="1" applyAlignment="1">
      <alignment horizontal="left" vertical="center" wrapText="1"/>
    </xf>
    <xf numFmtId="200" fontId="23" fillId="0" borderId="1" xfId="1" applyNumberFormat="1" applyFont="1" applyFill="1" applyBorder="1" applyAlignment="1" applyProtection="1">
      <alignment horizontal="right" vertical="center"/>
      <protection locked="0"/>
    </xf>
    <xf numFmtId="0" fontId="23" fillId="0" borderId="1" xfId="113" applyFont="1" applyFill="1" applyBorder="1" applyAlignment="1">
      <alignment horizontal="left" vertical="center" wrapText="1"/>
    </xf>
    <xf numFmtId="200" fontId="45" fillId="0" borderId="1" xfId="140" applyNumberFormat="1" applyFont="1" applyFill="1" applyBorder="1" applyAlignment="1">
      <alignment horizontal="right" vertical="center"/>
    </xf>
    <xf numFmtId="201" fontId="23" fillId="0" borderId="1" xfId="140" applyNumberFormat="1" applyFont="1" applyFill="1" applyBorder="1" applyAlignment="1" applyProtection="1">
      <alignment vertical="center" wrapText="1"/>
    </xf>
    <xf numFmtId="198" fontId="23" fillId="0" borderId="1" xfId="140" applyNumberFormat="1" applyFont="1" applyFill="1" applyBorder="1" applyAlignment="1" applyProtection="1">
      <alignment vertical="center" wrapText="1"/>
    </xf>
    <xf numFmtId="43" fontId="41" fillId="0" borderId="1" xfId="70" applyNumberFormat="1" applyFont="1" applyFill="1" applyBorder="1" applyAlignment="1" applyProtection="1">
      <alignment horizontal="left" vertical="center" wrapText="1"/>
      <protection locked="0"/>
    </xf>
    <xf numFmtId="200" fontId="42" fillId="0" borderId="1" xfId="70" applyNumberFormat="1" applyFont="1" applyFill="1" applyBorder="1" applyAlignment="1">
      <alignment horizontal="right" vertical="center"/>
    </xf>
    <xf numFmtId="200" fontId="43" fillId="0" borderId="1" xfId="70" applyNumberFormat="1" applyFont="1" applyFill="1" applyBorder="1" applyAlignment="1">
      <alignment horizontal="right" vertical="center"/>
    </xf>
    <xf numFmtId="201" fontId="42" fillId="0" borderId="1" xfId="140" applyNumberFormat="1" applyFont="1" applyFill="1" applyBorder="1" applyAlignment="1" applyProtection="1">
      <alignment vertical="center"/>
      <protection locked="0"/>
    </xf>
    <xf numFmtId="198" fontId="42" fillId="0" borderId="1" xfId="140" applyNumberFormat="1" applyFont="1" applyFill="1" applyBorder="1" applyAlignment="1" applyProtection="1">
      <alignment vertical="center"/>
      <protection locked="0"/>
    </xf>
    <xf numFmtId="199" fontId="42" fillId="0" borderId="1" xfId="140" applyNumberFormat="1" applyFont="1" applyFill="1" applyBorder="1" applyAlignment="1" applyProtection="1">
      <alignment vertical="center" wrapText="1"/>
      <protection locked="0"/>
    </xf>
    <xf numFmtId="203" fontId="42" fillId="0" borderId="1" xfId="140" applyNumberFormat="1" applyFont="1" applyFill="1" applyBorder="1" applyAlignment="1" applyProtection="1">
      <alignment vertical="center" wrapText="1"/>
      <protection locked="0"/>
    </xf>
    <xf numFmtId="200" fontId="42" fillId="0" borderId="1" xfId="70" applyNumberFormat="1" applyFont="1" applyFill="1" applyBorder="1" applyAlignment="1" applyProtection="1">
      <alignment horizontal="right" vertical="center"/>
      <protection locked="0"/>
    </xf>
    <xf numFmtId="200" fontId="43" fillId="0" borderId="1" xfId="70" applyNumberFormat="1" applyFont="1" applyFill="1" applyBorder="1" applyAlignment="1" applyProtection="1">
      <alignment horizontal="right" vertical="center"/>
      <protection locked="0"/>
    </xf>
    <xf numFmtId="43" fontId="41" fillId="0" borderId="1" xfId="140" applyNumberFormat="1" applyFont="1" applyFill="1" applyBorder="1" applyAlignment="1" applyProtection="1">
      <alignment vertical="center" wrapText="1"/>
      <protection locked="0"/>
    </xf>
    <xf numFmtId="0" fontId="42" fillId="0" borderId="1" xfId="92" applyFont="1" applyFill="1" applyBorder="1" applyAlignment="1">
      <alignment horizontal="left" vertical="center" wrapText="1"/>
    </xf>
    <xf numFmtId="0" fontId="23" fillId="0" borderId="1" xfId="113" applyFont="1" applyFill="1" applyBorder="1" applyAlignment="1">
      <alignment vertical="center" wrapText="1"/>
    </xf>
    <xf numFmtId="201" fontId="23" fillId="0" borderId="1" xfId="140" applyNumberFormat="1" applyFont="1" applyFill="1" applyBorder="1" applyAlignment="1" applyProtection="1">
      <alignment vertical="center"/>
      <protection locked="0"/>
    </xf>
    <xf numFmtId="1" fontId="44" fillId="0" borderId="1" xfId="0" applyNumberFormat="1" applyFont="1" applyFill="1" applyBorder="1" applyAlignment="1" applyProtection="1">
      <alignment horizontal="left" vertical="center" wrapText="1"/>
      <protection locked="0"/>
    </xf>
    <xf numFmtId="1" fontId="3" fillId="0" borderId="1" xfId="0" applyNumberFormat="1" applyFont="1" applyFill="1" applyBorder="1" applyAlignment="1" applyProtection="1">
      <alignment horizontal="right" vertical="center"/>
      <protection locked="0"/>
    </xf>
    <xf numFmtId="1" fontId="38" fillId="0" borderId="1" xfId="0" applyNumberFormat="1" applyFont="1" applyFill="1" applyBorder="1" applyAlignment="1" applyProtection="1">
      <alignment horizontal="right" vertical="center"/>
      <protection locked="0"/>
    </xf>
    <xf numFmtId="198" fontId="23" fillId="0" borderId="1" xfId="140" applyNumberFormat="1" applyFont="1" applyFill="1" applyBorder="1" applyAlignment="1">
      <alignment vertical="center" wrapText="1"/>
    </xf>
    <xf numFmtId="0" fontId="41" fillId="0" borderId="1" xfId="113" applyFont="1" applyFill="1" applyBorder="1" applyAlignment="1">
      <alignment vertical="center" wrapText="1"/>
    </xf>
    <xf numFmtId="201" fontId="42" fillId="0" borderId="1" xfId="140" applyNumberFormat="1" applyFont="1" applyFill="1" applyBorder="1" applyAlignment="1">
      <alignment vertical="center" wrapText="1"/>
    </xf>
    <xf numFmtId="201" fontId="23" fillId="0" borderId="1" xfId="140" applyNumberFormat="1" applyFont="1" applyFill="1" applyBorder="1" applyAlignment="1">
      <alignment vertical="center" wrapText="1"/>
    </xf>
    <xf numFmtId="204" fontId="44" fillId="0" borderId="1" xfId="158" applyNumberFormat="1" applyFont="1" applyFill="1" applyBorder="1" applyAlignment="1">
      <alignment vertical="center" wrapText="1"/>
    </xf>
    <xf numFmtId="3" fontId="23" fillId="0" borderId="1" xfId="0" applyNumberFormat="1" applyFont="1" applyFill="1" applyBorder="1" applyAlignment="1" applyProtection="1">
      <alignment horizontal="left" vertical="center" wrapText="1"/>
    </xf>
    <xf numFmtId="3" fontId="41" fillId="0" borderId="1" xfId="0" applyNumberFormat="1" applyFont="1" applyFill="1" applyBorder="1" applyAlignment="1" applyProtection="1">
      <alignment horizontal="left" vertical="center" wrapText="1"/>
    </xf>
    <xf numFmtId="204" fontId="23" fillId="0" borderId="1" xfId="70" applyNumberFormat="1" applyFont="1" applyFill="1" applyBorder="1" applyAlignment="1" applyProtection="1">
      <alignment vertical="center"/>
      <protection locked="0"/>
    </xf>
    <xf numFmtId="198" fontId="23" fillId="0" borderId="1" xfId="70" applyNumberFormat="1" applyFont="1" applyFill="1" applyBorder="1" applyAlignment="1" applyProtection="1">
      <alignment vertical="center"/>
      <protection locked="0"/>
    </xf>
    <xf numFmtId="200" fontId="42" fillId="0" borderId="1" xfId="70" applyNumberFormat="1" applyFont="1" applyFill="1" applyBorder="1" applyAlignment="1">
      <alignment horizontal="right" vertical="center" wrapText="1"/>
    </xf>
    <xf numFmtId="200" fontId="47" fillId="0" borderId="1" xfId="70" applyNumberFormat="1" applyFont="1" applyFill="1" applyBorder="1" applyAlignment="1">
      <alignment horizontal="right" vertical="center" wrapText="1"/>
    </xf>
    <xf numFmtId="198" fontId="42" fillId="0" borderId="1" xfId="140" applyNumberFormat="1" applyFont="1" applyFill="1" applyBorder="1" applyAlignment="1">
      <alignment vertical="center" wrapText="1"/>
    </xf>
    <xf numFmtId="0" fontId="44" fillId="0" borderId="1" xfId="92" applyFont="1" applyFill="1" applyBorder="1" applyAlignment="1">
      <alignment horizontal="left" vertical="center" wrapText="1"/>
    </xf>
    <xf numFmtId="200" fontId="45" fillId="0" borderId="1" xfId="70" applyNumberFormat="1" applyFont="1" applyFill="1" applyBorder="1" applyAlignment="1">
      <alignment horizontal="right" vertical="center"/>
    </xf>
    <xf numFmtId="0" fontId="23" fillId="0" borderId="1" xfId="92" applyFont="1" applyFill="1" applyBorder="1" applyAlignment="1">
      <alignment vertical="center" wrapText="1"/>
    </xf>
    <xf numFmtId="43" fontId="23" fillId="0" borderId="0" xfId="140" applyNumberFormat="1" applyFont="1" applyFill="1" applyAlignment="1" applyProtection="1">
      <alignment vertical="center"/>
      <protection locked="0"/>
    </xf>
    <xf numFmtId="43" fontId="2" fillId="0" borderId="1" xfId="70" applyNumberFormat="1" applyFont="1" applyFill="1" applyBorder="1" applyAlignment="1" applyProtection="1">
      <alignment vertical="center" wrapText="1"/>
      <protection locked="0"/>
    </xf>
    <xf numFmtId="198" fontId="23" fillId="0" borderId="1" xfId="140" applyNumberFormat="1" applyFont="1" applyFill="1" applyBorder="1" applyAlignment="1" applyProtection="1">
      <alignment vertical="center"/>
      <protection locked="0"/>
    </xf>
    <xf numFmtId="200" fontId="45" fillId="0" borderId="1" xfId="70" applyNumberFormat="1" applyFont="1" applyFill="1" applyBorder="1" applyAlignment="1">
      <alignment horizontal="right" vertical="center" wrapText="1"/>
    </xf>
    <xf numFmtId="43" fontId="2" fillId="0" borderId="1" xfId="140" applyNumberFormat="1" applyFont="1" applyFill="1" applyBorder="1" applyAlignment="1" applyProtection="1">
      <alignment vertical="center" wrapText="1"/>
      <protection locked="0"/>
    </xf>
    <xf numFmtId="0" fontId="44" fillId="0" borderId="2" xfId="92" applyFont="1" applyFill="1" applyBorder="1" applyAlignment="1">
      <alignment horizontal="left" vertical="center" wrapText="1"/>
    </xf>
    <xf numFmtId="200" fontId="23" fillId="0" borderId="2" xfId="70" applyNumberFormat="1" applyFont="1" applyFill="1" applyBorder="1" applyAlignment="1">
      <alignment horizontal="right" vertical="center"/>
    </xf>
    <xf numFmtId="200" fontId="45" fillId="0" borderId="2" xfId="70" applyNumberFormat="1" applyFont="1" applyFill="1" applyBorder="1" applyAlignment="1">
      <alignment horizontal="right" vertical="center"/>
    </xf>
    <xf numFmtId="199" fontId="23" fillId="0" borderId="2" xfId="70" applyNumberFormat="1" applyFont="1" applyFill="1" applyBorder="1" applyAlignment="1">
      <alignment horizontal="right" vertical="center"/>
    </xf>
    <xf numFmtId="43" fontId="23" fillId="0" borderId="1" xfId="140" applyNumberFormat="1" applyFont="1" applyFill="1" applyBorder="1" applyAlignment="1" applyProtection="1">
      <alignment vertical="center" wrapText="1"/>
      <protection locked="0"/>
    </xf>
    <xf numFmtId="0" fontId="3" fillId="0" borderId="1" xfId="92" applyFont="1" applyFill="1" applyBorder="1" applyAlignment="1">
      <alignment horizontal="left" vertical="center" wrapText="1"/>
    </xf>
    <xf numFmtId="3" fontId="23" fillId="0" borderId="1" xfId="1" applyNumberFormat="1" applyFont="1" applyFill="1" applyBorder="1" applyAlignment="1">
      <alignment horizontal="right" vertical="center" wrapText="1"/>
    </xf>
    <xf numFmtId="43" fontId="23" fillId="0" borderId="10" xfId="140" applyNumberFormat="1" applyFont="1" applyFill="1" applyBorder="1" applyAlignment="1" applyProtection="1">
      <alignment vertical="center" wrapText="1"/>
      <protection locked="0"/>
    </xf>
    <xf numFmtId="0" fontId="44" fillId="0" borderId="3" xfId="92" applyFont="1" applyFill="1" applyBorder="1" applyAlignment="1">
      <alignment horizontal="left" vertical="center" wrapText="1"/>
    </xf>
    <xf numFmtId="3" fontId="23" fillId="0" borderId="3" xfId="1" applyNumberFormat="1" applyFont="1" applyFill="1" applyBorder="1" applyAlignment="1">
      <alignment horizontal="right" vertical="center" wrapText="1"/>
    </xf>
    <xf numFmtId="200" fontId="23" fillId="0" borderId="3" xfId="70" applyNumberFormat="1" applyFont="1" applyFill="1" applyBorder="1" applyAlignment="1">
      <alignment horizontal="right" vertical="center"/>
    </xf>
    <xf numFmtId="200" fontId="45" fillId="0" borderId="3" xfId="70" applyNumberFormat="1" applyFont="1" applyFill="1" applyBorder="1" applyAlignment="1">
      <alignment horizontal="right" vertical="center" wrapText="1"/>
    </xf>
    <xf numFmtId="199" fontId="23" fillId="0" borderId="3" xfId="70" applyNumberFormat="1" applyFont="1" applyFill="1" applyBorder="1" applyAlignment="1">
      <alignment horizontal="right" vertical="center"/>
    </xf>
    <xf numFmtId="0" fontId="48" fillId="0" borderId="1" xfId="0" applyFont="1" applyFill="1" applyBorder="1" applyAlignment="1">
      <alignment horizontal="left" vertical="center" wrapText="1"/>
    </xf>
    <xf numFmtId="3" fontId="23" fillId="0" borderId="1" xfId="70" applyNumberFormat="1" applyFont="1" applyFill="1" applyBorder="1" applyAlignment="1">
      <alignment horizontal="right" vertical="center" wrapText="1"/>
    </xf>
    <xf numFmtId="0" fontId="3" fillId="0" borderId="1" xfId="92" applyFont="1" applyFill="1" applyBorder="1" applyAlignment="1">
      <alignment horizontal="right" vertical="center" wrapText="1"/>
    </xf>
    <xf numFmtId="43" fontId="23" fillId="0" borderId="1" xfId="140" applyNumberFormat="1" applyFont="1" applyFill="1" applyBorder="1" applyAlignment="1" applyProtection="1">
      <alignment horizontal="left" vertical="center" wrapText="1"/>
      <protection locked="0"/>
    </xf>
    <xf numFmtId="204" fontId="41" fillId="0" borderId="1" xfId="0" applyNumberFormat="1" applyFont="1" applyFill="1" applyBorder="1" applyAlignment="1">
      <alignment horizontal="left" vertical="center" wrapText="1"/>
    </xf>
    <xf numFmtId="3" fontId="42" fillId="0" borderId="1" xfId="70" applyNumberFormat="1" applyFont="1" applyFill="1" applyBorder="1" applyAlignment="1">
      <alignment horizontal="right" vertical="center" wrapText="1"/>
    </xf>
    <xf numFmtId="200" fontId="43" fillId="0" borderId="1" xfId="70" applyNumberFormat="1" applyFont="1" applyFill="1" applyBorder="1" applyAlignment="1">
      <alignment horizontal="right" vertical="center" wrapText="1"/>
    </xf>
    <xf numFmtId="200" fontId="42" fillId="0" borderId="3" xfId="1" applyNumberFormat="1" applyFont="1" applyFill="1" applyBorder="1" applyAlignment="1">
      <alignment horizontal="right" vertical="center" wrapText="1"/>
    </xf>
    <xf numFmtId="3" fontId="43" fillId="0" borderId="3" xfId="70" applyNumberFormat="1" applyFont="1" applyFill="1" applyBorder="1" applyAlignment="1">
      <alignment horizontal="right" vertical="center" wrapText="1"/>
    </xf>
    <xf numFmtId="43" fontId="49" fillId="0" borderId="1" xfId="140" applyNumberFormat="1" applyFont="1" applyFill="1" applyBorder="1" applyAlignment="1" applyProtection="1">
      <alignment vertical="center" wrapText="1"/>
      <protection locked="0"/>
    </xf>
    <xf numFmtId="201" fontId="49" fillId="0" borderId="1" xfId="140" applyNumberFormat="1" applyFont="1" applyFill="1" applyBorder="1" applyAlignment="1" applyProtection="1">
      <alignment vertical="center"/>
      <protection locked="0"/>
    </xf>
    <xf numFmtId="198" fontId="49" fillId="0" borderId="1" xfId="140" applyNumberFormat="1" applyFont="1" applyFill="1" applyBorder="1" applyAlignment="1" applyProtection="1">
      <alignment vertical="center"/>
      <protection locked="0"/>
    </xf>
    <xf numFmtId="199" fontId="49" fillId="0" borderId="1" xfId="140" applyNumberFormat="1" applyFont="1" applyFill="1" applyBorder="1" applyAlignment="1" applyProtection="1">
      <alignment vertical="center" wrapText="1"/>
      <protection locked="0"/>
    </xf>
    <xf numFmtId="203" fontId="49" fillId="0" borderId="1" xfId="140" applyNumberFormat="1" applyFont="1" applyFill="1" applyBorder="1" applyAlignment="1" applyProtection="1">
      <alignment vertical="center" wrapText="1"/>
      <protection locked="0"/>
    </xf>
    <xf numFmtId="43" fontId="50" fillId="0" borderId="0" xfId="140" applyNumberFormat="1" applyFont="1" applyFill="1" applyAlignment="1" applyProtection="1">
      <alignment vertical="center"/>
      <protection locked="0"/>
    </xf>
    <xf numFmtId="200" fontId="43" fillId="0" borderId="3" xfId="1" applyNumberFormat="1" applyFont="1" applyFill="1" applyBorder="1" applyAlignment="1">
      <alignment horizontal="right" vertical="center" wrapText="1"/>
    </xf>
    <xf numFmtId="200" fontId="42" fillId="0" borderId="1" xfId="140" applyNumberFormat="1" applyFont="1" applyFill="1" applyBorder="1" applyAlignment="1">
      <alignment horizontal="right" vertical="center" wrapText="1"/>
    </xf>
    <xf numFmtId="200" fontId="43" fillId="0" borderId="1" xfId="140" applyNumberFormat="1" applyFont="1" applyFill="1" applyBorder="1" applyAlignment="1">
      <alignment horizontal="right" vertical="center" wrapText="1"/>
    </xf>
    <xf numFmtId="200" fontId="42" fillId="0" borderId="1" xfId="140" applyNumberFormat="1" applyFont="1" applyFill="1" applyBorder="1" applyAlignment="1" applyProtection="1">
      <alignment horizontal="right" vertical="center"/>
    </xf>
    <xf numFmtId="200" fontId="43" fillId="0" borderId="1" xfId="140" applyNumberFormat="1" applyFont="1" applyFill="1" applyBorder="1" applyAlignment="1" applyProtection="1">
      <alignment horizontal="right" vertical="center"/>
    </xf>
    <xf numFmtId="200" fontId="42" fillId="0" borderId="1" xfId="140" applyNumberFormat="1" applyFont="1" applyFill="1" applyBorder="1" applyAlignment="1" applyProtection="1">
      <alignment vertical="center"/>
    </xf>
    <xf numFmtId="43" fontId="24" fillId="0" borderId="0" xfId="140" applyNumberFormat="1" applyFont="1" applyFill="1" applyAlignment="1" applyProtection="1">
      <alignment horizontal="left" vertical="center" wrapText="1"/>
      <protection locked="0"/>
    </xf>
    <xf numFmtId="43" fontId="8" fillId="0" borderId="0" xfId="140" applyNumberFormat="1" applyFont="1" applyFill="1" applyAlignment="1" applyProtection="1">
      <alignment horizontal="left" vertical="center" wrapText="1"/>
      <protection locked="0"/>
    </xf>
    <xf numFmtId="200" fontId="51" fillId="0" borderId="0" xfId="140" applyNumberFormat="1" applyFont="1" applyFill="1" applyAlignment="1" applyProtection="1">
      <alignment vertical="center"/>
      <protection locked="0"/>
    </xf>
    <xf numFmtId="199" fontId="8" fillId="0" borderId="0" xfId="140" applyNumberFormat="1" applyFont="1" applyFill="1" applyAlignment="1" applyProtection="1">
      <alignment vertical="center"/>
      <protection locked="0"/>
    </xf>
    <xf numFmtId="200" fontId="51" fillId="0" borderId="0" xfId="140" applyNumberFormat="1" applyFont="1" applyFill="1" applyAlignment="1" applyProtection="1">
      <alignment vertical="center" wrapText="1"/>
      <protection locked="0"/>
    </xf>
    <xf numFmtId="199" fontId="8" fillId="0" borderId="0" xfId="140" applyNumberFormat="1" applyFont="1" applyFill="1" applyAlignment="1" applyProtection="1">
      <alignment vertical="center" wrapText="1"/>
      <protection locked="0"/>
    </xf>
    <xf numFmtId="49" fontId="14" fillId="0" borderId="0" xfId="140" applyNumberFormat="1" applyFont="1" applyFill="1" applyAlignment="1" applyProtection="1">
      <alignment vertical="center" wrapText="1"/>
      <protection locked="0"/>
    </xf>
    <xf numFmtId="49" fontId="35" fillId="0" borderId="0" xfId="140" applyNumberFormat="1" applyFont="1" applyFill="1" applyAlignment="1" applyProtection="1">
      <alignment vertical="center" wrapText="1"/>
      <protection locked="0"/>
    </xf>
    <xf numFmtId="49" fontId="51" fillId="0" borderId="0" xfId="140" applyNumberFormat="1" applyFont="1" applyFill="1" applyAlignment="1" applyProtection="1">
      <alignment vertical="center" wrapText="1"/>
      <protection locked="0"/>
    </xf>
    <xf numFmtId="201" fontId="14" fillId="0" borderId="0" xfId="140" applyNumberFormat="1" applyFont="1" applyFill="1" applyAlignment="1" applyProtection="1">
      <alignment vertical="center" wrapText="1"/>
      <protection locked="0"/>
    </xf>
    <xf numFmtId="43" fontId="35" fillId="0" borderId="0" xfId="140" applyNumberFormat="1" applyFont="1" applyFill="1" applyAlignment="1" applyProtection="1">
      <alignment vertical="center"/>
      <protection locked="0"/>
    </xf>
  </cellXfs>
  <cellStyles count="22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zerodec" xfId="49"/>
    <cellStyle name="60% - 强调文字颜色 1 2" xfId="50"/>
    <cellStyle name="Accent1 - 20% 2 2" xfId="51"/>
    <cellStyle name="Grey 2" xfId="52"/>
    <cellStyle name="Accent5 - 20%" xfId="53"/>
    <cellStyle name="Pourcentage_pldt" xfId="54"/>
    <cellStyle name="20% - 强调文字颜色 2 2" xfId="55"/>
    <cellStyle name="PSHeading" xfId="56"/>
    <cellStyle name="捠壿_Region Orders (2)" xfId="57"/>
    <cellStyle name="Moneda_96 Risk" xfId="58"/>
    <cellStyle name="Total" xfId="59"/>
    <cellStyle name="未定义" xfId="60"/>
    <cellStyle name="差_1110洱源县 3" xfId="61"/>
    <cellStyle name="Percent [2] 2" xfId="62"/>
    <cellStyle name="千位分隔_14年预算调整总表(12.2）" xfId="63"/>
    <cellStyle name="千位分隔_2013年部门预算输出表(1月20日）" xfId="64"/>
    <cellStyle name="小数 2" xfId="65"/>
    <cellStyle name="常规_2000年月报上报格式" xfId="66"/>
    <cellStyle name="Moneda [0]_96 Risk" xfId="67"/>
    <cellStyle name="40% - 强调文字颜色 2 2" xfId="68"/>
    <cellStyle name="Comma [0] 3" xfId="69"/>
    <cellStyle name="千位分隔_2015年财政收支预算1－10表" xfId="70"/>
    <cellStyle name="差_530629_2006年县级财政报表附表 2" xfId="71"/>
    <cellStyle name="强调文字颜色 6 2" xfId="72"/>
    <cellStyle name="霓付_ +Foil &amp; -FOIL &amp; PAPER" xfId="73"/>
    <cellStyle name="_Book1_4 3" xfId="74"/>
    <cellStyle name="好_汇总-县级财政报表附表" xfId="75"/>
    <cellStyle name="部门" xfId="76"/>
    <cellStyle name="20% - 强调文字颜色 3 2 3" xfId="77"/>
    <cellStyle name="差_Book2" xfId="78"/>
    <cellStyle name="差_教师绩效工资测算表（离退休按各地上报数测算）2009年1月1日" xfId="79"/>
    <cellStyle name="分级显示行_1_13区汇总" xfId="80"/>
    <cellStyle name="Accent6 - 40%" xfId="81"/>
    <cellStyle name="百分比 2 3" xfId="82"/>
    <cellStyle name="Fixed" xfId="83"/>
    <cellStyle name="PSDec 2" xfId="84"/>
    <cellStyle name="PSDate" xfId="85"/>
    <cellStyle name="强调文字颜色 1 2 3" xfId="86"/>
    <cellStyle name="汇总 2" xfId="87"/>
    <cellStyle name="HEADING2" xfId="88"/>
    <cellStyle name="Input [yellow] 2" xfId="89"/>
    <cellStyle name="PSChar 2" xfId="90"/>
    <cellStyle name="Millares_96 Risk" xfId="91"/>
    <cellStyle name="常规_2013年部门预算输出表(1月20日）" xfId="92"/>
    <cellStyle name="千位分隔 3 2" xfId="93"/>
    <cellStyle name="商品名称" xfId="94"/>
    <cellStyle name="检查单元格 2 3" xfId="95"/>
    <cellStyle name="Accent6 - 60% 2" xfId="96"/>
    <cellStyle name="强调文字颜色 2 2 3" xfId="97"/>
    <cellStyle name="Accent5 - 60% 2 2" xfId="98"/>
    <cellStyle name="PSSpacer" xfId="99"/>
    <cellStyle name="Header1" xfId="100"/>
    <cellStyle name="标题 2 2" xfId="101"/>
    <cellStyle name="差_Book1_1_2011.7 2 2_2016年旬月报表(1)" xfId="102"/>
    <cellStyle name="t_HVAC Equipment (3)_社会保险基金预算调整表" xfId="103"/>
    <cellStyle name="40% - 强调文字颜色 6 2" xfId="104"/>
    <cellStyle name="Accent1 5" xfId="105"/>
    <cellStyle name="差_Book1 2" xfId="106"/>
    <cellStyle name="Accent2 2 2" xfId="107"/>
    <cellStyle name="Dollar (zero dec)" xfId="108"/>
    <cellStyle name="分级显示列_1_Book1" xfId="109"/>
    <cellStyle name="Accent2 - 60%" xfId="110"/>
    <cellStyle name="콤마 [0]_BOILER-CO1" xfId="111"/>
    <cellStyle name="Accent4 - 60% 2 2" xfId="112"/>
    <cellStyle name="常规_2016年财政收支预算1－10表 (1)" xfId="113"/>
    <cellStyle name="PSChar" xfId="114"/>
    <cellStyle name="好_2008年县级公安保障标准落实奖励经费分配测算" xfId="115"/>
    <cellStyle name="_Book1_3" xfId="116"/>
    <cellStyle name="20% - 强调文字颜色 1 2" xfId="117"/>
    <cellStyle name="千位分隔 2" xfId="118"/>
    <cellStyle name="计算 2 3" xfId="119"/>
    <cellStyle name="RowLevel_0" xfId="120"/>
    <cellStyle name="好_0605石屏县 2 2_2016年旬月报表(1)" xfId="121"/>
    <cellStyle name="Currency [0]" xfId="122"/>
    <cellStyle name="常规_2014年基金支出" xfId="123"/>
    <cellStyle name="60% - 强调文字颜色 3 2" xfId="124"/>
    <cellStyle name="常规_(融安县）2017年政府新增一般债券资金安排使用表" xfId="125"/>
    <cellStyle name="解释性文本 2" xfId="126"/>
    <cellStyle name="40% - 强调文字颜色 5 2 3" xfId="127"/>
    <cellStyle name="链接单元格 2" xfId="128"/>
    <cellStyle name="Accent2 - 40%" xfId="129"/>
    <cellStyle name="PSDate 2" xfId="130"/>
    <cellStyle name="_Book1_4 2" xfId="131"/>
    <cellStyle name="PSDec" xfId="132"/>
    <cellStyle name="好_2006年基础数据 2 2_2016年旬月报表(1)" xfId="133"/>
    <cellStyle name="强调 2 2" xfId="134"/>
    <cellStyle name="超级链接 2" xfId="135"/>
    <cellStyle name="好_0502通海县 2 2_2016年6旬月报表(1)" xfId="136"/>
    <cellStyle name="常规_2016年融安县债务限额和余额情况表" xfId="137"/>
    <cellStyle name="40% - 强调文字颜色 4 2" xfId="138"/>
    <cellStyle name="常规_Sheet1" xfId="139"/>
    <cellStyle name="千位分隔_2016年财政收支预算1－10表 (1)" xfId="140"/>
    <cellStyle name="百分比 4" xfId="141"/>
    <cellStyle name="Comma [0] 2" xfId="142"/>
    <cellStyle name="霓付 [0]_ +Foil &amp; -FOIL &amp; PAPER" xfId="143"/>
    <cellStyle name="千位分隔 3 10" xfId="144"/>
    <cellStyle name="Header2" xfId="145"/>
    <cellStyle name="差_来宾市2011年下半年BT融资建设项目计划表201108081 3_2016年旬月报表(1)" xfId="146"/>
    <cellStyle name="好_Book1_融资完成情况统计表 2_2016年7旬月报表(1)" xfId="147"/>
    <cellStyle name="数量" xfId="148"/>
    <cellStyle name="Normal" xfId="149"/>
    <cellStyle name="통화_BOILER-CO1" xfId="150"/>
    <cellStyle name="no dec" xfId="151"/>
    <cellStyle name="Accent6 - 20% 3" xfId="152"/>
    <cellStyle name="Note 2" xfId="153"/>
    <cellStyle name="日期" xfId="154"/>
    <cellStyle name="强调 3" xfId="155"/>
    <cellStyle name="Comma_!!!GO" xfId="156"/>
    <cellStyle name="输出 2" xfId="157"/>
    <cellStyle name="常规_2015年财政收支预算1－10表" xfId="158"/>
    <cellStyle name="货币_2013年部门预算输出表(1月20日）" xfId="159"/>
    <cellStyle name="60% - 强调文字颜色 4 2 3" xfId="160"/>
    <cellStyle name="好_530629_2006年县级财政报表附表 3_2016年7旬月报表(1)" xfId="161"/>
    <cellStyle name="Linked Cells" xfId="162"/>
    <cellStyle name="표준_0N-HANDLING " xfId="163"/>
    <cellStyle name="_Book1_1" xfId="164"/>
    <cellStyle name="标题1" xfId="165"/>
    <cellStyle name="PSInt 2" xfId="166"/>
    <cellStyle name="归盒啦_95" xfId="167"/>
    <cellStyle name="Grey" xfId="168"/>
    <cellStyle name="Mon閠aire [0]_!!!GO" xfId="169"/>
    <cellStyle name="烹拳_ +Foil &amp; -FOIL &amp; PAPER" xfId="170"/>
    <cellStyle name="差_0502通海县" xfId="171"/>
    <cellStyle name="好_Book1 2" xfId="172"/>
    <cellStyle name="Standard_AREAS" xfId="173"/>
    <cellStyle name="Input Cells 2" xfId="174"/>
    <cellStyle name="强调文字颜色 3 2 3" xfId="175"/>
    <cellStyle name="标题 1 2" xfId="176"/>
    <cellStyle name="捠壿 [0.00]_Region Orders (2)" xfId="177"/>
    <cellStyle name="Norma,_laroux_4_营业在建 (2)_E21" xfId="178"/>
    <cellStyle name="借出原因" xfId="179"/>
    <cellStyle name="20% - 强调文字颜色 6 2" xfId="180"/>
    <cellStyle name="强调 1" xfId="181"/>
    <cellStyle name="60% - 强调文字颜色 5 2" xfId="182"/>
    <cellStyle name="常规 3" xfId="183"/>
    <cellStyle name="表标题" xfId="184"/>
    <cellStyle name="_ET_STYLE_NoName_00__统计表" xfId="185"/>
    <cellStyle name="输入 2" xfId="186"/>
    <cellStyle name="后继超链接" xfId="187"/>
    <cellStyle name="烹拳 [0]_ +Foil &amp; -FOIL &amp; PAPER" xfId="188"/>
    <cellStyle name="New Times Roman" xfId="189"/>
    <cellStyle name="20% - 强调文字颜色 5 2" xfId="190"/>
    <cellStyle name="警告文本 2 3" xfId="191"/>
    <cellStyle name="标题 4 2 3" xfId="192"/>
    <cellStyle name="适中 2" xfId="193"/>
    <cellStyle name="样式 1" xfId="194"/>
    <cellStyle name="60% - 强调文字颜色 2 2" xfId="195"/>
    <cellStyle name="常规_2017年地方财政预算表（国有资本经营部分）融安县" xfId="196"/>
    <cellStyle name="常规 2" xfId="197"/>
    <cellStyle name="标题 3 2" xfId="198"/>
    <cellStyle name="千位分隔 6" xfId="199"/>
    <cellStyle name="昗弨_Pacific Region P&amp;L" xfId="200"/>
    <cellStyle name="Currency1" xfId="201"/>
    <cellStyle name="60% - 强调文字颜色 6 2" xfId="202"/>
    <cellStyle name="40% - 强调文字颜色 3 2" xfId="203"/>
    <cellStyle name="Percent [2]" xfId="204"/>
    <cellStyle name="千位分隔[0] 2 2" xfId="205"/>
    <cellStyle name="Date" xfId="206"/>
    <cellStyle name="Currency [0] 2" xfId="207"/>
    <cellStyle name="Calc Currency (0)" xfId="208"/>
    <cellStyle name="常规 2_(融安县）2017年政府新增一般债券资金安排使用表" xfId="209"/>
    <cellStyle name="Accent6 4" xfId="210"/>
    <cellStyle name="Currency_!!!GO" xfId="211"/>
    <cellStyle name="常规_2013预算调整表一、二、三" xfId="212"/>
    <cellStyle name="Normal - Style1" xfId="213"/>
    <cellStyle name="数字_社会保险基金预算调整表" xfId="214"/>
    <cellStyle name="PSInt 3" xfId="215"/>
    <cellStyle name="6mal" xfId="216"/>
    <cellStyle name="编号" xfId="217"/>
    <cellStyle name="args.style" xfId="218"/>
    <cellStyle name="钎霖_4岿角利" xfId="219"/>
    <cellStyle name="Accent3 - 40%" xfId="220"/>
    <cellStyle name="Input [yellow]" xfId="221"/>
    <cellStyle name="Accent5 2" xfId="222"/>
    <cellStyle name="per.style" xfId="223"/>
    <cellStyle name="千位分隔[0] 2" xfId="224"/>
    <cellStyle name="PSSpacer 2" xfId="225"/>
    <cellStyle name="Mon閠aire_!!!GO" xfId="226"/>
    <cellStyle name="HEADING1" xfId="227"/>
  </cellStyles>
  <tableStyles count="0" defaultTableStyle="TableStyleMedium9"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gxxc\Desktop\12.19%20&#25253;&#20154;&#22823;&#24120;&#22996;&#20250;\\\home\gxxc\Desktop\C:\Users\Administrator\Documents\WeChat%20Files\panjy0325\FileStorage\File\2025-11\2025&#24180;&#39044;&#31639;&#35843;&#25972;%20&#19968;&#33324;&#20844;&#20849;&#39044;&#31639;&#21644;&#25919;&#24220;&#24615;&#22522;&#37329;&#65288;&#20538;&#21153;&#65289;(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债务限额和余额 "/>
      <sheetName val="新增政府债券安排表"/>
    </sheetNames>
    <sheetDataSet>
      <sheetData sheetId="0"/>
      <sheetData sheetId="1">
        <row r="33">
          <cell r="B33">
            <v>72398</v>
          </cell>
        </row>
        <row r="39">
          <cell r="B39">
            <v>14285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O111"/>
  <sheetViews>
    <sheetView tabSelected="1" view="pageBreakPreview" zoomScaleNormal="100" workbookViewId="0">
      <pane ySplit="7" topLeftCell="A8" activePane="bottomLeft" state="frozen"/>
      <selection/>
      <selection pane="bottomLeft" activeCell="J61" sqref="J61"/>
    </sheetView>
  </sheetViews>
  <sheetFormatPr defaultColWidth="12" defaultRowHeight="20.1" customHeight="1"/>
  <cols>
    <col min="1" max="1" width="55.5" style="245" customWidth="1"/>
    <col min="2" max="2" width="17.8333333333333" style="246" customWidth="1"/>
    <col min="3" max="3" width="19.3333333333333" style="247" customWidth="1"/>
    <col min="4" max="4" width="17.1666666666667" style="248" customWidth="1"/>
    <col min="5" max="5" width="20.1666666666667" style="249" customWidth="1"/>
    <col min="6" max="6" width="17.8333333333333" style="249" customWidth="1"/>
    <col min="7" max="7" width="28.5" style="250" customWidth="1"/>
    <col min="8" max="8" width="16.3333333333333" style="251" customWidth="1"/>
    <col min="9" max="9" width="20.3333333333333" style="251" customWidth="1"/>
    <col min="10" max="10" width="15.3333333333333" style="252" customWidth="1"/>
    <col min="11" max="11" width="19.3333333333333" style="253" customWidth="1"/>
    <col min="12" max="12" width="18.3333333333333" style="254" customWidth="1"/>
    <col min="13" max="13" width="14.3333333333333" style="255"/>
    <col min="14" max="218" width="12" style="241"/>
    <col min="219" max="219" width="9.33333333333333" style="242" customWidth="1"/>
    <col min="220" max="16384" width="12" style="241"/>
  </cols>
  <sheetData>
    <row r="1" s="239" customFormat="1" ht="21" customHeight="1" spans="1:219">
      <c r="A1" s="256" t="s">
        <v>0</v>
      </c>
      <c r="B1" s="257"/>
      <c r="C1" s="258"/>
      <c r="D1" s="259"/>
      <c r="E1" s="260"/>
      <c r="F1" s="260"/>
      <c r="G1" s="261"/>
      <c r="H1" s="258"/>
      <c r="I1" s="258"/>
      <c r="J1" s="262"/>
      <c r="K1" s="263"/>
      <c r="L1" s="264"/>
      <c r="M1" s="265"/>
    </row>
    <row r="2" s="239" customFormat="1" ht="30" customHeight="1" spans="1:219">
      <c r="A2" s="7" t="s">
        <v>1</v>
      </c>
      <c r="B2" s="7"/>
      <c r="C2" s="7"/>
      <c r="D2" s="266"/>
      <c r="E2" s="7"/>
      <c r="F2" s="7"/>
      <c r="G2" s="7"/>
      <c r="H2" s="7"/>
      <c r="I2" s="7"/>
      <c r="J2" s="7"/>
      <c r="K2" s="7"/>
      <c r="L2" s="7"/>
      <c r="M2" s="265"/>
    </row>
    <row r="3" s="240" customFormat="1" ht="20.25" customHeight="1" spans="1:219">
      <c r="A3" s="267" t="s">
        <v>2</v>
      </c>
      <c r="B3" s="267"/>
      <c r="C3" s="268"/>
      <c r="D3" s="269"/>
      <c r="E3" s="270"/>
      <c r="F3" s="270"/>
      <c r="G3" s="271"/>
      <c r="H3" s="268"/>
      <c r="I3" s="272"/>
      <c r="J3" s="273" t="s">
        <v>3</v>
      </c>
      <c r="K3" s="273"/>
      <c r="L3" s="273"/>
      <c r="M3" s="274"/>
    </row>
    <row r="4" s="240" customFormat="1" ht="20.25" customHeight="1" spans="1:219">
      <c r="A4" s="275" t="s">
        <v>4</v>
      </c>
      <c r="B4" s="275"/>
      <c r="C4" s="275"/>
      <c r="D4" s="276"/>
      <c r="E4" s="275"/>
      <c r="F4" s="275"/>
      <c r="G4" s="275" t="s">
        <v>5</v>
      </c>
      <c r="H4" s="275"/>
      <c r="I4" s="275"/>
      <c r="J4" s="275"/>
      <c r="K4" s="275"/>
      <c r="L4" s="275"/>
      <c r="M4" s="274"/>
    </row>
    <row r="5" s="240" customFormat="1" ht="20.25" customHeight="1" spans="1:219">
      <c r="A5" s="277" t="s">
        <v>6</v>
      </c>
      <c r="B5" s="277" t="s">
        <v>7</v>
      </c>
      <c r="C5" s="278" t="s">
        <v>8</v>
      </c>
      <c r="D5" s="276" t="s">
        <v>9</v>
      </c>
      <c r="E5" s="275"/>
      <c r="F5" s="275"/>
      <c r="G5" s="277" t="s">
        <v>6</v>
      </c>
      <c r="H5" s="279" t="s">
        <v>10</v>
      </c>
      <c r="I5" s="278" t="s">
        <v>11</v>
      </c>
      <c r="J5" s="280" t="s">
        <v>12</v>
      </c>
      <c r="K5" s="280"/>
      <c r="L5" s="280"/>
      <c r="M5" s="274"/>
    </row>
    <row r="6" s="241" customFormat="1" ht="18.75" customHeight="1" spans="1:219">
      <c r="A6" s="277"/>
      <c r="B6" s="277"/>
      <c r="C6" s="278"/>
      <c r="D6" s="281" t="s">
        <v>13</v>
      </c>
      <c r="E6" s="282" t="s">
        <v>14</v>
      </c>
      <c r="F6" s="283" t="s">
        <v>15</v>
      </c>
      <c r="G6" s="277"/>
      <c r="H6" s="279"/>
      <c r="I6" s="278"/>
      <c r="J6" s="284" t="s">
        <v>16</v>
      </c>
      <c r="K6" s="282" t="s">
        <v>14</v>
      </c>
      <c r="L6" s="283" t="s">
        <v>15</v>
      </c>
      <c r="M6" s="255"/>
      <c r="HK6" s="242"/>
    </row>
    <row r="7" s="241" customFormat="1" ht="27" customHeight="1" spans="1:219">
      <c r="A7" s="277"/>
      <c r="B7" s="277"/>
      <c r="C7" s="278"/>
      <c r="D7" s="285"/>
      <c r="E7" s="286"/>
      <c r="F7" s="283"/>
      <c r="G7" s="277"/>
      <c r="H7" s="279"/>
      <c r="I7" s="278"/>
      <c r="J7" s="284"/>
      <c r="K7" s="286"/>
      <c r="L7" s="283"/>
      <c r="M7" s="255"/>
      <c r="HK7" s="242"/>
    </row>
    <row r="8" s="241" customFormat="1" ht="27" customHeight="1" spans="1:219">
      <c r="A8" s="287" t="s">
        <v>17</v>
      </c>
      <c r="B8" s="288">
        <f>SUM(B9:B22)</f>
        <v>16657</v>
      </c>
      <c r="C8" s="288">
        <f>SUM(C9:C22)</f>
        <v>17490</v>
      </c>
      <c r="D8" s="289">
        <f>SUM(D9:D22)</f>
        <v>24485</v>
      </c>
      <c r="E8" s="290">
        <f>(D8-B8)/B8*100</f>
        <v>46.9952572492045</v>
      </c>
      <c r="F8" s="290">
        <f>D8/C8*100</f>
        <v>139.994282447113</v>
      </c>
      <c r="G8" s="291" t="s">
        <v>18</v>
      </c>
      <c r="H8" s="292">
        <v>19204</v>
      </c>
      <c r="I8" s="292">
        <v>19487.2</v>
      </c>
      <c r="J8" s="293">
        <f>23798-205</f>
        <v>23593</v>
      </c>
      <c r="K8" s="294">
        <f>(J8-H8)/H8*100</f>
        <v>22.854613622162</v>
      </c>
      <c r="L8" s="294">
        <f>J8/I8*100</f>
        <v>121.069214663985</v>
      </c>
      <c r="M8" s="255"/>
      <c r="HK8" s="242"/>
    </row>
    <row r="9" s="241" customFormat="1" ht="35.1" customHeight="1" spans="1:219">
      <c r="A9" s="295" t="s">
        <v>19</v>
      </c>
      <c r="B9" s="292">
        <v>7134</v>
      </c>
      <c r="C9" s="292">
        <v>6355</v>
      </c>
      <c r="D9" s="296">
        <v>8773</v>
      </c>
      <c r="E9" s="297">
        <f>(D9-B9)/B9*100</f>
        <v>22.9744883655733</v>
      </c>
      <c r="F9" s="297">
        <f>D9/C9*100</f>
        <v>138.048780487805</v>
      </c>
      <c r="G9" s="291" t="s">
        <v>20</v>
      </c>
      <c r="H9" s="292">
        <v>314</v>
      </c>
      <c r="I9" s="292">
        <v>291</v>
      </c>
      <c r="J9" s="293">
        <v>394</v>
      </c>
      <c r="K9" s="294">
        <f t="shared" ref="K9:K30" si="0">(J9-H9)/H9*100</f>
        <v>25.4777070063694</v>
      </c>
      <c r="L9" s="294">
        <f t="shared" ref="L9:L56" si="1">J9/I9*100</f>
        <v>135.395189003436</v>
      </c>
      <c r="M9" s="255"/>
      <c r="HK9" s="242"/>
    </row>
    <row r="10" s="241" customFormat="1" ht="30" customHeight="1" spans="1:219">
      <c r="A10" s="295" t="s">
        <v>21</v>
      </c>
      <c r="B10" s="292">
        <v>1848</v>
      </c>
      <c r="C10" s="292">
        <v>1905</v>
      </c>
      <c r="D10" s="296">
        <v>2004</v>
      </c>
      <c r="E10" s="297">
        <f t="shared" ref="E10:E24" si="2">(D10-B10)/B10*100</f>
        <v>8.44155844155844</v>
      </c>
      <c r="F10" s="297">
        <f t="shared" ref="F10:F24" si="3">D10/C10*100</f>
        <v>105.196850393701</v>
      </c>
      <c r="G10" s="291" t="s">
        <v>22</v>
      </c>
      <c r="H10" s="292">
        <v>7179</v>
      </c>
      <c r="I10" s="292">
        <v>6660</v>
      </c>
      <c r="J10" s="293">
        <f>8314-234</f>
        <v>8080</v>
      </c>
      <c r="K10" s="294">
        <f t="shared" si="0"/>
        <v>12.5504944978409</v>
      </c>
      <c r="L10" s="294">
        <f t="shared" si="1"/>
        <v>121.321321321321</v>
      </c>
      <c r="M10" s="255"/>
      <c r="HK10" s="242"/>
    </row>
    <row r="11" s="241" customFormat="1" ht="30" customHeight="1" spans="1:219">
      <c r="A11" s="295" t="s">
        <v>23</v>
      </c>
      <c r="B11" s="292">
        <v>420</v>
      </c>
      <c r="C11" s="292">
        <v>438</v>
      </c>
      <c r="D11" s="296">
        <v>439</v>
      </c>
      <c r="E11" s="297">
        <f t="shared" si="2"/>
        <v>4.52380952380952</v>
      </c>
      <c r="F11" s="297">
        <f t="shared" si="3"/>
        <v>100.228310502283</v>
      </c>
      <c r="G11" s="291" t="s">
        <v>24</v>
      </c>
      <c r="H11" s="292">
        <v>47130</v>
      </c>
      <c r="I11" s="292">
        <v>48862</v>
      </c>
      <c r="J11" s="293">
        <v>51688</v>
      </c>
      <c r="K11" s="294">
        <f t="shared" si="0"/>
        <v>9.67112242732867</v>
      </c>
      <c r="L11" s="294">
        <f t="shared" si="1"/>
        <v>105.783635545004</v>
      </c>
      <c r="M11" s="255"/>
      <c r="HK11" s="242"/>
    </row>
    <row r="12" s="242" customFormat="1" ht="30" customHeight="1" spans="1:219">
      <c r="A12" s="295" t="s">
        <v>25</v>
      </c>
      <c r="B12" s="292">
        <v>680</v>
      </c>
      <c r="C12" s="292">
        <v>800</v>
      </c>
      <c r="D12" s="296">
        <v>990</v>
      </c>
      <c r="E12" s="297">
        <f t="shared" si="2"/>
        <v>45.5882352941176</v>
      </c>
      <c r="F12" s="297">
        <f t="shared" si="3"/>
        <v>123.75</v>
      </c>
      <c r="G12" s="291" t="s">
        <v>26</v>
      </c>
      <c r="H12" s="292">
        <v>119</v>
      </c>
      <c r="I12" s="292">
        <v>733</v>
      </c>
      <c r="J12" s="293">
        <v>123</v>
      </c>
      <c r="K12" s="294">
        <f t="shared" si="0"/>
        <v>3.36134453781513</v>
      </c>
      <c r="L12" s="294">
        <f t="shared" si="1"/>
        <v>16.7803547066849</v>
      </c>
      <c r="M12" s="255"/>
    </row>
    <row r="13" s="241" customFormat="1" ht="30" customHeight="1" spans="1:219">
      <c r="A13" s="295" t="s">
        <v>27</v>
      </c>
      <c r="B13" s="292">
        <v>892</v>
      </c>
      <c r="C13" s="292">
        <v>900</v>
      </c>
      <c r="D13" s="296">
        <v>1000</v>
      </c>
      <c r="E13" s="297">
        <f t="shared" si="2"/>
        <v>12.1076233183857</v>
      </c>
      <c r="F13" s="297">
        <f t="shared" si="3"/>
        <v>111.111111111111</v>
      </c>
      <c r="G13" s="291" t="s">
        <v>28</v>
      </c>
      <c r="H13" s="292">
        <v>1330</v>
      </c>
      <c r="I13" s="292">
        <v>1605</v>
      </c>
      <c r="J13" s="293">
        <v>1385</v>
      </c>
      <c r="K13" s="294">
        <f t="shared" si="0"/>
        <v>4.13533834586466</v>
      </c>
      <c r="L13" s="294">
        <f t="shared" si="1"/>
        <v>86.2928348909657</v>
      </c>
      <c r="M13" s="255"/>
    </row>
    <row r="14" s="241" customFormat="1" ht="30" customHeight="1" spans="1:219">
      <c r="A14" s="295" t="s">
        <v>29</v>
      </c>
      <c r="B14" s="292">
        <v>1194</v>
      </c>
      <c r="C14" s="292">
        <v>1220</v>
      </c>
      <c r="D14" s="296">
        <v>1167</v>
      </c>
      <c r="E14" s="297">
        <f t="shared" si="2"/>
        <v>-2.26130653266332</v>
      </c>
      <c r="F14" s="297">
        <f t="shared" si="3"/>
        <v>95.655737704918</v>
      </c>
      <c r="G14" s="291" t="s">
        <v>30</v>
      </c>
      <c r="H14" s="292">
        <v>46736</v>
      </c>
      <c r="I14" s="292">
        <v>59055.5</v>
      </c>
      <c r="J14" s="293">
        <v>52402</v>
      </c>
      <c r="K14" s="294">
        <f t="shared" si="0"/>
        <v>12.1234166381376</v>
      </c>
      <c r="L14" s="294">
        <f t="shared" si="1"/>
        <v>88.7334795234991</v>
      </c>
      <c r="M14" s="255"/>
      <c r="HK14" s="242"/>
    </row>
    <row r="15" s="241" customFormat="1" ht="30" customHeight="1" spans="1:219">
      <c r="A15" s="295" t="s">
        <v>31</v>
      </c>
      <c r="B15" s="292">
        <v>373</v>
      </c>
      <c r="C15" s="292">
        <v>400</v>
      </c>
      <c r="D15" s="296">
        <v>677</v>
      </c>
      <c r="E15" s="297">
        <f t="shared" si="2"/>
        <v>81.5013404825737</v>
      </c>
      <c r="F15" s="297">
        <f t="shared" si="3"/>
        <v>169.25</v>
      </c>
      <c r="G15" s="291" t="s">
        <v>32</v>
      </c>
      <c r="H15" s="292">
        <v>15515</v>
      </c>
      <c r="I15" s="292">
        <v>18173.28</v>
      </c>
      <c r="J15" s="293">
        <f>17866-203</f>
        <v>17663</v>
      </c>
      <c r="K15" s="294">
        <f t="shared" si="0"/>
        <v>13.8446664518208</v>
      </c>
      <c r="L15" s="294">
        <f t="shared" si="1"/>
        <v>97.1921414296153</v>
      </c>
      <c r="M15" s="255"/>
      <c r="HK15" s="242"/>
    </row>
    <row r="16" s="241" customFormat="1" ht="30" customHeight="1" spans="1:219">
      <c r="A16" s="295" t="s">
        <v>33</v>
      </c>
      <c r="B16" s="292">
        <v>604</v>
      </c>
      <c r="C16" s="292">
        <v>580</v>
      </c>
      <c r="D16" s="296">
        <v>366</v>
      </c>
      <c r="E16" s="297">
        <f t="shared" si="2"/>
        <v>-39.4039735099338</v>
      </c>
      <c r="F16" s="297">
        <f t="shared" si="3"/>
        <v>63.1034482758621</v>
      </c>
      <c r="G16" s="291" t="s">
        <v>34</v>
      </c>
      <c r="H16" s="292">
        <v>1378</v>
      </c>
      <c r="I16" s="292">
        <v>4583</v>
      </c>
      <c r="J16" s="293">
        <v>3018</v>
      </c>
      <c r="K16" s="294">
        <f t="shared" si="0"/>
        <v>119.013062409289</v>
      </c>
      <c r="L16" s="294">
        <f t="shared" si="1"/>
        <v>65.8520619681431</v>
      </c>
      <c r="M16" s="255"/>
      <c r="HK16" s="242"/>
    </row>
    <row r="17" s="241" customFormat="1" ht="30" customHeight="1" spans="1:219">
      <c r="A17" s="295" t="s">
        <v>35</v>
      </c>
      <c r="B17" s="292">
        <v>95</v>
      </c>
      <c r="C17" s="292">
        <v>1400</v>
      </c>
      <c r="D17" s="296">
        <v>1401</v>
      </c>
      <c r="E17" s="297">
        <f t="shared" si="2"/>
        <v>1374.73684210526</v>
      </c>
      <c r="F17" s="297">
        <f t="shared" si="3"/>
        <v>100.071428571429</v>
      </c>
      <c r="G17" s="291" t="s">
        <v>36</v>
      </c>
      <c r="H17" s="292">
        <v>20541</v>
      </c>
      <c r="I17" s="292">
        <v>10390</v>
      </c>
      <c r="J17" s="293">
        <f>4538-574</f>
        <v>3964</v>
      </c>
      <c r="K17" s="294">
        <f t="shared" si="0"/>
        <v>-80.7020106129205</v>
      </c>
      <c r="L17" s="294">
        <f t="shared" si="1"/>
        <v>38.1520692974013</v>
      </c>
      <c r="M17" s="255"/>
      <c r="HK17" s="242"/>
    </row>
    <row r="18" s="241" customFormat="1" ht="30" customHeight="1" spans="1:219">
      <c r="A18" s="295" t="s">
        <v>37</v>
      </c>
      <c r="B18" s="292">
        <v>746</v>
      </c>
      <c r="C18" s="292">
        <v>750</v>
      </c>
      <c r="D18" s="296">
        <v>979</v>
      </c>
      <c r="E18" s="297">
        <f t="shared" si="2"/>
        <v>31.2332439678284</v>
      </c>
      <c r="F18" s="297">
        <f t="shared" si="3"/>
        <v>130.533333333333</v>
      </c>
      <c r="G18" s="291" t="s">
        <v>38</v>
      </c>
      <c r="H18" s="292">
        <v>68379</v>
      </c>
      <c r="I18" s="292">
        <v>46854</v>
      </c>
      <c r="J18" s="293">
        <v>56137</v>
      </c>
      <c r="K18" s="294">
        <f t="shared" si="0"/>
        <v>-17.9031574021264</v>
      </c>
      <c r="L18" s="294">
        <f t="shared" si="1"/>
        <v>119.812609382337</v>
      </c>
      <c r="M18" s="255"/>
      <c r="HK18" s="242"/>
    </row>
    <row r="19" s="241" customFormat="1" ht="30" customHeight="1" spans="1:219">
      <c r="A19" s="295" t="s">
        <v>39</v>
      </c>
      <c r="B19" s="292">
        <v>1038</v>
      </c>
      <c r="C19" s="292">
        <v>1073</v>
      </c>
      <c r="D19" s="296">
        <v>5374</v>
      </c>
      <c r="E19" s="297">
        <f t="shared" si="2"/>
        <v>417.726396917148</v>
      </c>
      <c r="F19" s="297">
        <f t="shared" si="3"/>
        <v>500.838769804287</v>
      </c>
      <c r="G19" s="291" t="s">
        <v>40</v>
      </c>
      <c r="H19" s="292">
        <v>1832</v>
      </c>
      <c r="I19" s="292">
        <v>2190</v>
      </c>
      <c r="J19" s="293">
        <v>2296</v>
      </c>
      <c r="K19" s="294">
        <f t="shared" si="0"/>
        <v>25.3275109170306</v>
      </c>
      <c r="L19" s="294">
        <f t="shared" si="1"/>
        <v>104.840182648402</v>
      </c>
      <c r="M19" s="255"/>
      <c r="HK19" s="242"/>
    </row>
    <row r="20" s="241" customFormat="1" ht="30" customHeight="1" spans="1:219">
      <c r="A20" s="295" t="s">
        <v>41</v>
      </c>
      <c r="B20" s="292">
        <v>1518</v>
      </c>
      <c r="C20" s="292">
        <v>1550</v>
      </c>
      <c r="D20" s="296">
        <v>1243</v>
      </c>
      <c r="E20" s="297">
        <f t="shared" si="2"/>
        <v>-18.1159420289855</v>
      </c>
      <c r="F20" s="297">
        <f t="shared" si="3"/>
        <v>80.1935483870968</v>
      </c>
      <c r="G20" s="291" t="s">
        <v>42</v>
      </c>
      <c r="H20" s="292">
        <v>1029</v>
      </c>
      <c r="I20" s="292">
        <v>770</v>
      </c>
      <c r="J20" s="293">
        <v>920</v>
      </c>
      <c r="K20" s="294">
        <f t="shared" si="0"/>
        <v>-10.5928085519922</v>
      </c>
      <c r="L20" s="294">
        <f t="shared" si="1"/>
        <v>119.480519480519</v>
      </c>
      <c r="M20" s="255"/>
    </row>
    <row r="21" s="241" customFormat="1" ht="30" customHeight="1" spans="1:219">
      <c r="A21" s="298" t="s">
        <v>43</v>
      </c>
      <c r="B21" s="292">
        <v>115</v>
      </c>
      <c r="C21" s="292">
        <v>119</v>
      </c>
      <c r="D21" s="296">
        <v>72</v>
      </c>
      <c r="E21" s="297">
        <f t="shared" si="2"/>
        <v>-37.3913043478261</v>
      </c>
      <c r="F21" s="297">
        <f t="shared" si="3"/>
        <v>60.5042016806723</v>
      </c>
      <c r="G21" s="299" t="s">
        <v>44</v>
      </c>
      <c r="H21" s="292">
        <v>94</v>
      </c>
      <c r="I21" s="292">
        <v>638</v>
      </c>
      <c r="J21" s="293">
        <v>200</v>
      </c>
      <c r="K21" s="294">
        <f t="shared" si="0"/>
        <v>112.765957446808</v>
      </c>
      <c r="L21" s="294">
        <f t="shared" si="1"/>
        <v>31.3479623824451</v>
      </c>
      <c r="M21" s="255"/>
      <c r="HK21" s="242"/>
    </row>
    <row r="22" s="241" customFormat="1" ht="30" customHeight="1" spans="1:219">
      <c r="A22" s="300" t="s">
        <v>45</v>
      </c>
      <c r="B22" s="301"/>
      <c r="C22" s="292"/>
      <c r="D22" s="296"/>
      <c r="E22" s="297"/>
      <c r="F22" s="297"/>
      <c r="G22" s="299" t="s">
        <v>46</v>
      </c>
      <c r="H22" s="292">
        <v>1314</v>
      </c>
      <c r="I22" s="292">
        <v>478</v>
      </c>
      <c r="J22" s="293">
        <v>365</v>
      </c>
      <c r="K22" s="294">
        <f t="shared" si="0"/>
        <v>-72.2222222222222</v>
      </c>
      <c r="L22" s="294">
        <f t="shared" si="1"/>
        <v>76.3598326359833</v>
      </c>
      <c r="M22" s="255"/>
      <c r="HK22" s="242"/>
    </row>
    <row r="23" s="241" customFormat="1" ht="30" customHeight="1" spans="1:219">
      <c r="A23" s="287" t="s">
        <v>47</v>
      </c>
      <c r="B23" s="288">
        <f>B24+B30+B31+B32+B33+B34+B35</f>
        <v>21913</v>
      </c>
      <c r="C23" s="288">
        <f>C24+C30+C31+C32+C33+C34+C35</f>
        <v>36695</v>
      </c>
      <c r="D23" s="289">
        <f>D24+D30+D31+D32+D33+D34+D35</f>
        <v>20287</v>
      </c>
      <c r="E23" s="290">
        <f>(D23-B23)/B23*100</f>
        <v>-7.42025281796194</v>
      </c>
      <c r="F23" s="297">
        <f>D23/C23*100</f>
        <v>55.2854612345006</v>
      </c>
      <c r="G23" s="299" t="s">
        <v>48</v>
      </c>
      <c r="H23" s="292">
        <v>11761</v>
      </c>
      <c r="I23" s="292">
        <v>5592</v>
      </c>
      <c r="J23" s="293">
        <f>6720-2803</f>
        <v>3917</v>
      </c>
      <c r="K23" s="294">
        <f t="shared" si="0"/>
        <v>-66.6950089278123</v>
      </c>
      <c r="L23" s="294">
        <f t="shared" si="1"/>
        <v>70.0464949928469</v>
      </c>
      <c r="M23" s="255"/>
      <c r="HK23" s="242"/>
    </row>
    <row r="24" s="241" customFormat="1" ht="30" customHeight="1" spans="1:219">
      <c r="A24" s="295" t="s">
        <v>49</v>
      </c>
      <c r="B24" s="292">
        <f>B25+B26+B27</f>
        <v>1300</v>
      </c>
      <c r="C24" s="292">
        <f>C25+C26+C27+C28</f>
        <v>3630</v>
      </c>
      <c r="D24" s="296">
        <f>D25+D26+D27+D29</f>
        <v>1682</v>
      </c>
      <c r="E24" s="297">
        <f>(D24-B24)/B24*100</f>
        <v>29.3846153846154</v>
      </c>
      <c r="F24" s="297">
        <f>D24/C24*100</f>
        <v>46.33608815427</v>
      </c>
      <c r="G24" s="299" t="s">
        <v>50</v>
      </c>
      <c r="H24" s="292">
        <v>6717</v>
      </c>
      <c r="I24" s="292">
        <v>6202</v>
      </c>
      <c r="J24" s="293">
        <f>5454-329</f>
        <v>5125</v>
      </c>
      <c r="K24" s="294">
        <f t="shared" si="0"/>
        <v>-23.7010570195028</v>
      </c>
      <c r="L24" s="294">
        <f t="shared" si="1"/>
        <v>82.6346339890358</v>
      </c>
      <c r="M24" s="255"/>
      <c r="HK24" s="242"/>
    </row>
    <row r="25" s="241" customFormat="1" ht="30" customHeight="1" spans="1:219">
      <c r="A25" s="295" t="s">
        <v>51</v>
      </c>
      <c r="B25" s="292">
        <v>575</v>
      </c>
      <c r="C25" s="301">
        <v>725</v>
      </c>
      <c r="D25" s="302">
        <v>822</v>
      </c>
      <c r="E25" s="297">
        <f>(D25-B25)/B25*100</f>
        <v>42.9565217391304</v>
      </c>
      <c r="F25" s="297">
        <f>D25/C25*100</f>
        <v>113.379310344828</v>
      </c>
      <c r="G25" s="299" t="s">
        <v>52</v>
      </c>
      <c r="H25" s="292">
        <v>289</v>
      </c>
      <c r="I25" s="292">
        <v>1146</v>
      </c>
      <c r="J25" s="293">
        <v>298</v>
      </c>
      <c r="K25" s="294">
        <f t="shared" si="0"/>
        <v>3.11418685121107</v>
      </c>
      <c r="L25" s="294">
        <f t="shared" si="1"/>
        <v>26.0034904013962</v>
      </c>
      <c r="M25" s="255"/>
      <c r="HK25" s="242"/>
    </row>
    <row r="26" s="241" customFormat="1" ht="30" customHeight="1" spans="1:219">
      <c r="A26" s="295" t="s">
        <v>53</v>
      </c>
      <c r="B26" s="292">
        <v>383</v>
      </c>
      <c r="C26" s="301">
        <v>300</v>
      </c>
      <c r="D26" s="296">
        <v>410</v>
      </c>
      <c r="E26" s="297">
        <f t="shared" ref="E24:E32" si="4">(D26-B26)/B26*100</f>
        <v>7.04960835509138</v>
      </c>
      <c r="F26" s="297">
        <f t="shared" ref="F24:F32" si="5">D26/C26*100</f>
        <v>136.666666666667</v>
      </c>
      <c r="G26" s="299" t="s">
        <v>54</v>
      </c>
      <c r="H26" s="292">
        <v>2596</v>
      </c>
      <c r="I26" s="292">
        <v>1531</v>
      </c>
      <c r="J26" s="293">
        <f>1592-80</f>
        <v>1512</v>
      </c>
      <c r="K26" s="294">
        <f t="shared" si="0"/>
        <v>-41.7565485362096</v>
      </c>
      <c r="L26" s="294">
        <f t="shared" si="1"/>
        <v>98.758981058132</v>
      </c>
      <c r="M26" s="255"/>
      <c r="HK26" s="242"/>
    </row>
    <row r="27" s="241" customFormat="1" ht="30" customHeight="1" spans="1:219">
      <c r="A27" s="303" t="s">
        <v>55</v>
      </c>
      <c r="B27" s="304">
        <v>342</v>
      </c>
      <c r="C27" s="304">
        <v>260</v>
      </c>
      <c r="D27" s="305">
        <v>450</v>
      </c>
      <c r="E27" s="297">
        <f t="shared" si="4"/>
        <v>31.5789473684211</v>
      </c>
      <c r="F27" s="297">
        <f t="shared" si="5"/>
        <v>173.076923076923</v>
      </c>
      <c r="G27" s="299" t="s">
        <v>56</v>
      </c>
      <c r="H27" s="292"/>
      <c r="I27" s="292">
        <v>2000</v>
      </c>
      <c r="J27" s="293"/>
      <c r="K27" s="294"/>
      <c r="L27" s="294">
        <f t="shared" si="1"/>
        <v>0</v>
      </c>
      <c r="M27" s="255"/>
      <c r="HK27" s="242"/>
    </row>
    <row r="28" s="241" customFormat="1" ht="30" customHeight="1" spans="1:219">
      <c r="A28" s="306" t="s">
        <v>57</v>
      </c>
      <c r="B28" s="292"/>
      <c r="C28" s="307">
        <v>2345</v>
      </c>
      <c r="D28" s="302"/>
      <c r="E28" s="297"/>
      <c r="F28" s="297">
        <f t="shared" si="5"/>
        <v>0</v>
      </c>
      <c r="G28" s="299" t="s">
        <v>58</v>
      </c>
      <c r="H28" s="292"/>
      <c r="I28" s="292">
        <v>2328</v>
      </c>
      <c r="J28" s="293">
        <v>303</v>
      </c>
      <c r="K28" s="294"/>
      <c r="L28" s="294">
        <f t="shared" si="1"/>
        <v>13.0154639175258</v>
      </c>
      <c r="M28" s="255"/>
      <c r="HK28" s="242"/>
    </row>
    <row r="29" s="241" customFormat="1" ht="30" customHeight="1" spans="1:219">
      <c r="A29" s="306" t="s">
        <v>59</v>
      </c>
      <c r="B29" s="292"/>
      <c r="C29" s="308"/>
      <c r="D29" s="302"/>
      <c r="E29" s="297"/>
      <c r="F29" s="297"/>
      <c r="G29" s="309" t="s">
        <v>60</v>
      </c>
      <c r="H29" s="292">
        <v>4845</v>
      </c>
      <c r="I29" s="292">
        <v>400</v>
      </c>
      <c r="J29" s="293">
        <v>4663</v>
      </c>
      <c r="K29" s="294">
        <f t="shared" si="0"/>
        <v>-3.75644994840041</v>
      </c>
      <c r="L29" s="294">
        <f t="shared" si="1"/>
        <v>1165.75</v>
      </c>
      <c r="M29" s="255"/>
      <c r="HK29" s="242"/>
    </row>
    <row r="30" s="241" customFormat="1" ht="30" customHeight="1" spans="1:219">
      <c r="A30" s="295" t="s">
        <v>61</v>
      </c>
      <c r="B30" s="310">
        <v>1785</v>
      </c>
      <c r="C30" s="307">
        <v>1500</v>
      </c>
      <c r="D30" s="302">
        <v>1872</v>
      </c>
      <c r="E30" s="297">
        <f t="shared" si="4"/>
        <v>4.87394957983193</v>
      </c>
      <c r="F30" s="297">
        <f t="shared" si="5"/>
        <v>124.8</v>
      </c>
      <c r="G30" s="311" t="s">
        <v>62</v>
      </c>
      <c r="H30" s="292">
        <v>21</v>
      </c>
      <c r="I30" s="292">
        <v>0</v>
      </c>
      <c r="J30" s="293"/>
      <c r="K30" s="312"/>
      <c r="L30" s="313"/>
      <c r="M30" s="255"/>
      <c r="HK30" s="242"/>
    </row>
    <row r="31" s="241" customFormat="1" ht="30" customHeight="1" spans="1:219">
      <c r="A31" s="295" t="s">
        <v>63</v>
      </c>
      <c r="B31" s="310">
        <v>3734</v>
      </c>
      <c r="C31" s="301">
        <v>2500</v>
      </c>
      <c r="D31" s="302">
        <v>3952</v>
      </c>
      <c r="E31" s="297">
        <f t="shared" si="4"/>
        <v>5.83824317086235</v>
      </c>
      <c r="F31" s="297">
        <f t="shared" si="5"/>
        <v>158.08</v>
      </c>
      <c r="G31" s="314"/>
      <c r="H31" s="292"/>
      <c r="I31" s="292"/>
      <c r="J31" s="314"/>
      <c r="K31" s="314"/>
      <c r="L31" s="313"/>
      <c r="M31" s="255"/>
      <c r="HK31" s="242"/>
    </row>
    <row r="32" s="241" customFormat="1" ht="30" customHeight="1" spans="1:219">
      <c r="A32" s="298" t="s">
        <v>64</v>
      </c>
      <c r="B32" s="292">
        <v>15006</v>
      </c>
      <c r="C32" s="307">
        <v>29000</v>
      </c>
      <c r="D32" s="302">
        <v>12753</v>
      </c>
      <c r="E32" s="297">
        <f t="shared" si="4"/>
        <v>-15.0139944022391</v>
      </c>
      <c r="F32" s="297">
        <f t="shared" si="5"/>
        <v>43.9758620689655</v>
      </c>
      <c r="G32" s="314"/>
      <c r="H32" s="292"/>
      <c r="I32" s="292"/>
      <c r="J32" s="314"/>
      <c r="K32" s="314"/>
      <c r="L32" s="313"/>
      <c r="M32" s="255"/>
      <c r="HK32" s="242"/>
    </row>
    <row r="33" s="241" customFormat="1" ht="30" customHeight="1" spans="1:219">
      <c r="A33" s="295" t="s">
        <v>65</v>
      </c>
      <c r="B33" s="292"/>
      <c r="C33" s="307"/>
      <c r="D33" s="302"/>
      <c r="E33" s="297"/>
      <c r="F33" s="297"/>
      <c r="G33" s="315"/>
      <c r="H33" s="292"/>
      <c r="I33" s="292"/>
      <c r="J33" s="293"/>
      <c r="K33" s="312"/>
      <c r="L33" s="313"/>
      <c r="M33" s="255"/>
      <c r="HK33" s="242"/>
    </row>
    <row r="34" s="241" customFormat="1" ht="30" customHeight="1" spans="1:219">
      <c r="A34" s="295" t="s">
        <v>66</v>
      </c>
      <c r="B34" s="292">
        <v>70</v>
      </c>
      <c r="C34" s="316">
        <v>60</v>
      </c>
      <c r="D34" s="302">
        <v>0</v>
      </c>
      <c r="E34" s="297">
        <f>(D34-B34)/B34*100</f>
        <v>-100</v>
      </c>
      <c r="F34" s="297">
        <f t="shared" ref="F34:F44" si="6">D34/C34*100</f>
        <v>0</v>
      </c>
      <c r="G34" s="317"/>
      <c r="H34" s="292"/>
      <c r="I34" s="292"/>
      <c r="J34" s="293"/>
      <c r="K34" s="312"/>
      <c r="L34" s="313"/>
      <c r="M34" s="255"/>
      <c r="HK34" s="242"/>
    </row>
    <row r="35" s="241" customFormat="1" ht="30" customHeight="1" spans="1:219">
      <c r="A35" s="295" t="s">
        <v>67</v>
      </c>
      <c r="B35" s="292">
        <v>18</v>
      </c>
      <c r="C35" s="316">
        <v>5</v>
      </c>
      <c r="D35" s="318">
        <v>28</v>
      </c>
      <c r="E35" s="297">
        <f>(D35-B35)/B35*100</f>
        <v>55.5555555555556</v>
      </c>
      <c r="F35" s="297">
        <f t="shared" si="6"/>
        <v>560</v>
      </c>
      <c r="G35" s="317"/>
      <c r="H35" s="319"/>
      <c r="I35" s="319"/>
      <c r="J35" s="320"/>
      <c r="K35" s="312"/>
      <c r="L35" s="313"/>
      <c r="M35" s="255"/>
      <c r="HK35" s="242"/>
    </row>
    <row r="36" s="241" customFormat="1" ht="30" customHeight="1" spans="1:219">
      <c r="A36" s="321" t="s">
        <v>68</v>
      </c>
      <c r="B36" s="322">
        <f>B23+B8</f>
        <v>38570</v>
      </c>
      <c r="C36" s="322">
        <f>C23+C8</f>
        <v>54185</v>
      </c>
      <c r="D36" s="323">
        <f>D23+D8</f>
        <v>44772</v>
      </c>
      <c r="E36" s="290">
        <f t="shared" ref="E36:E44" si="7">(D36-B36)/B36*100</f>
        <v>16.0798548094374</v>
      </c>
      <c r="F36" s="290">
        <f t="shared" si="6"/>
        <v>82.6280335886315</v>
      </c>
      <c r="G36" s="287" t="s">
        <v>69</v>
      </c>
      <c r="H36" s="324">
        <f>SUM(H8:H35)</f>
        <v>258323</v>
      </c>
      <c r="I36" s="324">
        <f>SUM(I8:I35)</f>
        <v>239968.98</v>
      </c>
      <c r="J36" s="325">
        <f>SUM(J8:J33)</f>
        <v>238046</v>
      </c>
      <c r="K36" s="326">
        <f t="shared" ref="K36:K43" si="8">(J36-H36)/H36*100</f>
        <v>-7.84947526933335</v>
      </c>
      <c r="L36" s="327">
        <f t="shared" si="1"/>
        <v>99.198654759461</v>
      </c>
      <c r="M36" s="255"/>
      <c r="HK36" s="242"/>
    </row>
    <row r="37" s="241" customFormat="1" ht="30" customHeight="1" spans="1:219">
      <c r="A37" s="321" t="s">
        <v>70</v>
      </c>
      <c r="B37" s="328">
        <f>B38+B45+B71</f>
        <v>203839</v>
      </c>
      <c r="C37" s="328">
        <f>C38+C45+C71</f>
        <v>154006.42</v>
      </c>
      <c r="D37" s="329">
        <f>D38+D45+D71</f>
        <v>199131.67</v>
      </c>
      <c r="E37" s="290">
        <f t="shared" si="7"/>
        <v>-2.30933727108158</v>
      </c>
      <c r="F37" s="290">
        <f t="shared" si="6"/>
        <v>129.300888885022</v>
      </c>
      <c r="G37" s="330" t="s">
        <v>71</v>
      </c>
      <c r="H37" s="324">
        <f>H38+H39</f>
        <v>4995</v>
      </c>
      <c r="I37" s="324">
        <f>I38+I39</f>
        <v>4459</v>
      </c>
      <c r="J37" s="324">
        <f>J38+J39</f>
        <v>4995</v>
      </c>
      <c r="K37" s="326">
        <f t="shared" si="8"/>
        <v>0</v>
      </c>
      <c r="L37" s="327">
        <f t="shared" si="1"/>
        <v>112.020632428796</v>
      </c>
      <c r="M37" s="255"/>
      <c r="HK37" s="242"/>
    </row>
    <row r="38" s="241" customFormat="1" ht="30" customHeight="1" spans="1:219">
      <c r="A38" s="331" t="s">
        <v>72</v>
      </c>
      <c r="B38" s="328">
        <f>SUM(B39:B44)</f>
        <v>4338</v>
      </c>
      <c r="C38" s="328">
        <f>SUM(C39:C44)</f>
        <v>4338</v>
      </c>
      <c r="D38" s="329">
        <f>SUM(D39:D44)</f>
        <v>4338</v>
      </c>
      <c r="E38" s="290">
        <f t="shared" si="7"/>
        <v>0</v>
      </c>
      <c r="F38" s="290">
        <f t="shared" si="6"/>
        <v>100</v>
      </c>
      <c r="G38" s="332" t="s">
        <v>73</v>
      </c>
      <c r="H38" s="333">
        <v>48</v>
      </c>
      <c r="I38" s="333">
        <v>48</v>
      </c>
      <c r="J38" s="333">
        <v>48</v>
      </c>
      <c r="K38" s="312">
        <f t="shared" si="8"/>
        <v>0</v>
      </c>
      <c r="L38" s="313">
        <f t="shared" si="1"/>
        <v>100</v>
      </c>
      <c r="M38" s="255"/>
      <c r="HK38" s="242"/>
    </row>
    <row r="39" s="241" customFormat="1" ht="30" customHeight="1" spans="1:219">
      <c r="A39" s="334" t="s">
        <v>74</v>
      </c>
      <c r="B39" s="335">
        <v>412</v>
      </c>
      <c r="C39" s="335">
        <v>412</v>
      </c>
      <c r="D39" s="336">
        <v>412</v>
      </c>
      <c r="E39" s="297">
        <f t="shared" si="7"/>
        <v>0</v>
      </c>
      <c r="F39" s="297">
        <f t="shared" si="6"/>
        <v>100</v>
      </c>
      <c r="G39" s="332" t="s">
        <v>75</v>
      </c>
      <c r="H39" s="337">
        <v>4947</v>
      </c>
      <c r="I39" s="337">
        <v>4411</v>
      </c>
      <c r="J39" s="337">
        <v>4947</v>
      </c>
      <c r="K39" s="312">
        <f t="shared" si="8"/>
        <v>0</v>
      </c>
      <c r="L39" s="313">
        <f t="shared" si="1"/>
        <v>112.151439582861</v>
      </c>
      <c r="M39" s="255"/>
      <c r="HK39" s="242"/>
    </row>
    <row r="40" s="241" customFormat="1" ht="30" customHeight="1" spans="1:219">
      <c r="A40" s="334" t="s">
        <v>76</v>
      </c>
      <c r="B40" s="335">
        <v>284</v>
      </c>
      <c r="C40" s="335">
        <v>284</v>
      </c>
      <c r="D40" s="336">
        <v>284</v>
      </c>
      <c r="E40" s="297">
        <f t="shared" si="7"/>
        <v>0</v>
      </c>
      <c r="F40" s="297">
        <f t="shared" si="6"/>
        <v>100</v>
      </c>
      <c r="G40" s="338" t="s">
        <v>77</v>
      </c>
      <c r="H40" s="339">
        <v>783</v>
      </c>
      <c r="I40" s="340"/>
      <c r="J40" s="339">
        <f>J41</f>
        <v>0</v>
      </c>
      <c r="K40" s="326">
        <f t="shared" si="8"/>
        <v>-100</v>
      </c>
      <c r="L40" s="339">
        <f>L41</f>
        <v>0</v>
      </c>
      <c r="M40" s="255"/>
      <c r="HK40" s="242"/>
    </row>
    <row r="41" s="241" customFormat="1" ht="30" customHeight="1" spans="1:219">
      <c r="A41" s="334" t="s">
        <v>78</v>
      </c>
      <c r="B41" s="335">
        <v>2019</v>
      </c>
      <c r="C41" s="335">
        <v>2019</v>
      </c>
      <c r="D41" s="336">
        <v>2019</v>
      </c>
      <c r="E41" s="297">
        <f t="shared" si="7"/>
        <v>0</v>
      </c>
      <c r="F41" s="297">
        <f t="shared" si="6"/>
        <v>100</v>
      </c>
      <c r="G41" s="341" t="s">
        <v>79</v>
      </c>
      <c r="H41" s="340">
        <v>783</v>
      </c>
      <c r="I41" s="340"/>
      <c r="J41" s="339">
        <f>J42</f>
        <v>0</v>
      </c>
      <c r="K41" s="312">
        <f t="shared" si="8"/>
        <v>-100</v>
      </c>
      <c r="L41" s="339">
        <f>L42</f>
        <v>0</v>
      </c>
      <c r="M41" s="255"/>
      <c r="HK41" s="242"/>
    </row>
    <row r="42" s="241" customFormat="1" ht="30" customHeight="1" spans="1:219">
      <c r="A42" s="334" t="s">
        <v>80</v>
      </c>
      <c r="B42" s="335">
        <v>1</v>
      </c>
      <c r="C42" s="335">
        <v>1</v>
      </c>
      <c r="D42" s="336">
        <v>1</v>
      </c>
      <c r="E42" s="297">
        <f t="shared" si="7"/>
        <v>0</v>
      </c>
      <c r="F42" s="297">
        <f t="shared" si="6"/>
        <v>100</v>
      </c>
      <c r="G42" s="330" t="s">
        <v>81</v>
      </c>
      <c r="H42" s="339">
        <f>H43</f>
        <v>13365</v>
      </c>
      <c r="I42" s="339">
        <f>I43</f>
        <v>6600</v>
      </c>
      <c r="J42" s="339">
        <f>J43</f>
        <v>0</v>
      </c>
      <c r="K42" s="326">
        <f t="shared" si="8"/>
        <v>-100</v>
      </c>
      <c r="L42" s="327">
        <f t="shared" si="1"/>
        <v>0</v>
      </c>
      <c r="M42" s="255"/>
      <c r="HK42" s="242"/>
    </row>
    <row r="43" s="241" customFormat="1" ht="30" customHeight="1" spans="1:219">
      <c r="A43" s="334" t="s">
        <v>82</v>
      </c>
      <c r="B43" s="335">
        <v>522</v>
      </c>
      <c r="C43" s="335">
        <v>522</v>
      </c>
      <c r="D43" s="336">
        <v>522</v>
      </c>
      <c r="E43" s="297">
        <f t="shared" si="7"/>
        <v>0</v>
      </c>
      <c r="F43" s="297">
        <f t="shared" si="6"/>
        <v>100</v>
      </c>
      <c r="G43" s="342" t="s">
        <v>83</v>
      </c>
      <c r="H43" s="337">
        <v>13365</v>
      </c>
      <c r="I43" s="337">
        <v>6600</v>
      </c>
      <c r="J43" s="339">
        <f>J44</f>
        <v>0</v>
      </c>
      <c r="K43" s="312">
        <f t="shared" si="8"/>
        <v>-100</v>
      </c>
      <c r="L43" s="313">
        <f t="shared" si="1"/>
        <v>0</v>
      </c>
      <c r="M43" s="255"/>
      <c r="HK43" s="242"/>
    </row>
    <row r="44" s="241" customFormat="1" ht="30" customHeight="1" spans="1:219">
      <c r="A44" s="334" t="s">
        <v>84</v>
      </c>
      <c r="B44" s="335">
        <v>1100</v>
      </c>
      <c r="C44" s="335">
        <v>1100</v>
      </c>
      <c r="D44" s="336">
        <v>1100</v>
      </c>
      <c r="E44" s="297">
        <f t="shared" si="7"/>
        <v>0</v>
      </c>
      <c r="F44" s="297">
        <f t="shared" si="6"/>
        <v>100</v>
      </c>
      <c r="G44" s="343" t="s">
        <v>85</v>
      </c>
      <c r="H44" s="344"/>
      <c r="I44" s="344"/>
      <c r="J44" s="345"/>
      <c r="K44" s="312"/>
      <c r="L44" s="313"/>
      <c r="M44" s="255"/>
      <c r="HK44" s="242"/>
    </row>
    <row r="45" s="241" customFormat="1" ht="30" customHeight="1" spans="1:219">
      <c r="A45" s="331" t="s">
        <v>86</v>
      </c>
      <c r="B45" s="346">
        <f>SUM(B46:B70)</f>
        <v>181209</v>
      </c>
      <c r="C45" s="346">
        <f>SUM(C46:C70)</f>
        <v>144950.42</v>
      </c>
      <c r="D45" s="347">
        <f>SUM(D46:D70)</f>
        <v>181867.67</v>
      </c>
      <c r="E45" s="290">
        <f t="shared" ref="E45:E60" si="9">(D45-B45)/B45*100</f>
        <v>0.363486361052714</v>
      </c>
      <c r="F45" s="290">
        <f t="shared" ref="F45:F53" si="10">D45/C45*100</f>
        <v>125.468881014626</v>
      </c>
      <c r="G45" s="343" t="s">
        <v>87</v>
      </c>
      <c r="H45" s="348">
        <f>H42+H37+H36+H40</f>
        <v>277466</v>
      </c>
      <c r="I45" s="348">
        <f>I42+I37+I36+I40</f>
        <v>251027.98</v>
      </c>
      <c r="J45" s="348">
        <f>J42+J37+J36+J40</f>
        <v>243041</v>
      </c>
      <c r="K45" s="326">
        <f>(J45-H45)/H45*100</f>
        <v>-12.4069255332185</v>
      </c>
      <c r="L45" s="327">
        <f>J45/I45*100</f>
        <v>96.8182909331462</v>
      </c>
      <c r="M45" s="255"/>
      <c r="HK45" s="242"/>
    </row>
    <row r="46" s="241" customFormat="1" ht="30" customHeight="1" spans="1:219">
      <c r="A46" s="349" t="s">
        <v>88</v>
      </c>
      <c r="B46" s="301">
        <v>1532</v>
      </c>
      <c r="C46" s="301">
        <v>1532</v>
      </c>
      <c r="D46" s="350">
        <v>1532</v>
      </c>
      <c r="E46" s="297">
        <f t="shared" si="9"/>
        <v>0</v>
      </c>
      <c r="F46" s="297">
        <f t="shared" si="10"/>
        <v>100</v>
      </c>
      <c r="G46" s="351"/>
      <c r="H46" s="340"/>
      <c r="I46" s="340"/>
      <c r="J46" s="337"/>
      <c r="K46" s="312"/>
      <c r="L46" s="313"/>
      <c r="M46" s="255"/>
      <c r="HK46" s="242"/>
    </row>
    <row r="47" s="241" customFormat="1" ht="30" customHeight="1" spans="1:219">
      <c r="A47" s="349" t="s">
        <v>89</v>
      </c>
      <c r="B47" s="301">
        <v>56473</v>
      </c>
      <c r="C47" s="301">
        <v>51155</v>
      </c>
      <c r="D47" s="350">
        <v>58586</v>
      </c>
      <c r="E47" s="297">
        <f t="shared" si="9"/>
        <v>3.74161103536203</v>
      </c>
      <c r="F47" s="297">
        <f t="shared" si="10"/>
        <v>114.52643925325</v>
      </c>
      <c r="G47" s="352"/>
      <c r="H47" s="324"/>
      <c r="I47" s="324"/>
      <c r="J47" s="325"/>
      <c r="K47" s="312"/>
      <c r="L47" s="313"/>
      <c r="M47" s="255"/>
      <c r="HK47" s="242"/>
    </row>
    <row r="48" s="241" customFormat="1" ht="30" customHeight="1" spans="1:219">
      <c r="A48" s="349" t="s">
        <v>90</v>
      </c>
      <c r="B48" s="301">
        <v>15731</v>
      </c>
      <c r="C48" s="301">
        <v>15719</v>
      </c>
      <c r="D48" s="350">
        <v>15719</v>
      </c>
      <c r="E48" s="297">
        <f t="shared" si="9"/>
        <v>-0.0762824995232344</v>
      </c>
      <c r="F48" s="297">
        <f t="shared" si="10"/>
        <v>100</v>
      </c>
      <c r="G48" s="353"/>
      <c r="H48" s="333"/>
      <c r="I48" s="333"/>
      <c r="J48" s="354"/>
      <c r="K48" s="312"/>
      <c r="L48" s="313"/>
      <c r="M48" s="255"/>
      <c r="HK48" s="242"/>
    </row>
    <row r="49" s="241" customFormat="1" ht="36.75" customHeight="1" spans="1:219">
      <c r="A49" s="349" t="s">
        <v>91</v>
      </c>
      <c r="B49" s="301">
        <v>3641</v>
      </c>
      <c r="C49" s="355">
        <f>1258+56+9.87</f>
        <v>1323.87</v>
      </c>
      <c r="D49" s="350">
        <v>3124</v>
      </c>
      <c r="E49" s="297">
        <f t="shared" si="9"/>
        <v>-14.1993957703927</v>
      </c>
      <c r="F49" s="297">
        <f t="shared" si="10"/>
        <v>235.974831365617</v>
      </c>
      <c r="G49" s="353"/>
      <c r="H49" s="333"/>
      <c r="I49" s="333"/>
      <c r="J49" s="354"/>
      <c r="K49" s="312"/>
      <c r="L49" s="313"/>
      <c r="M49" s="255"/>
      <c r="HK49" s="242"/>
    </row>
    <row r="50" s="241" customFormat="1" ht="42" customHeight="1" spans="1:219">
      <c r="A50" s="349" t="s">
        <v>92</v>
      </c>
      <c r="B50" s="301">
        <v>599</v>
      </c>
      <c r="C50" s="301">
        <v>539</v>
      </c>
      <c r="D50" s="350">
        <v>1209</v>
      </c>
      <c r="E50" s="297">
        <f t="shared" si="9"/>
        <v>101.836393989983</v>
      </c>
      <c r="F50" s="297">
        <f t="shared" si="10"/>
        <v>224.30426716141</v>
      </c>
      <c r="G50" s="356"/>
      <c r="H50" s="333"/>
      <c r="I50" s="333"/>
      <c r="J50" s="354"/>
      <c r="K50" s="312"/>
      <c r="L50" s="313"/>
      <c r="M50" s="255"/>
      <c r="HK50" s="242"/>
    </row>
    <row r="51" s="241" customFormat="1" ht="30" customHeight="1" spans="1:219">
      <c r="A51" s="357" t="s">
        <v>93</v>
      </c>
      <c r="B51" s="358">
        <v>5707</v>
      </c>
      <c r="C51" s="358">
        <v>3884</v>
      </c>
      <c r="D51" s="359">
        <v>4495</v>
      </c>
      <c r="E51" s="360">
        <f t="shared" si="9"/>
        <v>-21.2370772735237</v>
      </c>
      <c r="F51" s="360">
        <f t="shared" si="10"/>
        <v>115.731204943357</v>
      </c>
      <c r="G51" s="361"/>
      <c r="H51" s="333"/>
      <c r="I51" s="333"/>
      <c r="J51" s="354"/>
      <c r="K51" s="312"/>
      <c r="L51" s="313"/>
      <c r="M51" s="255"/>
      <c r="HK51" s="242"/>
    </row>
    <row r="52" s="241" customFormat="1" ht="33" customHeight="1" spans="1:219">
      <c r="A52" s="362" t="s">
        <v>94</v>
      </c>
      <c r="B52" s="363">
        <v>12713</v>
      </c>
      <c r="C52" s="301">
        <v>12474</v>
      </c>
      <c r="D52" s="355">
        <v>12707</v>
      </c>
      <c r="E52" s="297">
        <f t="shared" si="9"/>
        <v>-0.04719578384331</v>
      </c>
      <c r="F52" s="297">
        <f t="shared" si="10"/>
        <v>101.867885201219</v>
      </c>
      <c r="G52" s="364"/>
      <c r="H52" s="333"/>
      <c r="I52" s="333"/>
      <c r="J52" s="354"/>
      <c r="K52" s="312"/>
      <c r="L52" s="313"/>
      <c r="M52" s="255"/>
      <c r="HK52" s="242"/>
    </row>
    <row r="53" s="241" customFormat="1" ht="42" customHeight="1" spans="1:219">
      <c r="A53" s="365" t="s">
        <v>95</v>
      </c>
      <c r="B53" s="366">
        <v>1012</v>
      </c>
      <c r="C53" s="367">
        <v>911</v>
      </c>
      <c r="D53" s="368">
        <v>932</v>
      </c>
      <c r="E53" s="369">
        <f t="shared" si="9"/>
        <v>-7.90513833992095</v>
      </c>
      <c r="F53" s="369">
        <f t="shared" si="10"/>
        <v>102.305159165752</v>
      </c>
      <c r="G53" s="361"/>
      <c r="H53" s="333"/>
      <c r="I53" s="333"/>
      <c r="J53" s="354"/>
      <c r="K53" s="312"/>
      <c r="L53" s="313"/>
      <c r="M53" s="255"/>
      <c r="HK53" s="242"/>
    </row>
    <row r="54" s="241" customFormat="1" ht="30" customHeight="1" spans="1:219">
      <c r="A54" s="349" t="s">
        <v>96</v>
      </c>
      <c r="B54" s="363"/>
      <c r="C54" s="301"/>
      <c r="D54" s="355"/>
      <c r="E54" s="297"/>
      <c r="F54" s="297"/>
      <c r="G54" s="356"/>
      <c r="H54" s="324"/>
      <c r="I54" s="324"/>
      <c r="J54" s="325"/>
      <c r="K54" s="326"/>
      <c r="L54" s="327"/>
      <c r="M54" s="255"/>
      <c r="HK54" s="242"/>
    </row>
    <row r="55" s="241" customFormat="1" ht="30" customHeight="1" spans="1:219">
      <c r="A55" s="349" t="s">
        <v>97</v>
      </c>
      <c r="B55" s="363">
        <v>34722</v>
      </c>
      <c r="C55" s="301">
        <v>17548</v>
      </c>
      <c r="D55" s="355">
        <v>24967</v>
      </c>
      <c r="E55" s="297">
        <f t="shared" si="9"/>
        <v>-28.0945798053108</v>
      </c>
      <c r="F55" s="297">
        <f t="shared" ref="F53:F60" si="11">D55/C55*100</f>
        <v>142.278322315933</v>
      </c>
      <c r="G55" s="356"/>
      <c r="H55" s="324"/>
      <c r="I55" s="324"/>
      <c r="J55" s="325"/>
      <c r="K55" s="312"/>
      <c r="L55" s="313"/>
      <c r="M55" s="255"/>
      <c r="HK55" s="242"/>
    </row>
    <row r="56" s="241" customFormat="1" ht="30" customHeight="1" spans="1:219">
      <c r="A56" s="349" t="s">
        <v>98</v>
      </c>
      <c r="B56" s="363">
        <v>764</v>
      </c>
      <c r="C56" s="301">
        <v>871</v>
      </c>
      <c r="D56" s="355">
        <v>993</v>
      </c>
      <c r="E56" s="297">
        <f t="shared" si="9"/>
        <v>29.9738219895288</v>
      </c>
      <c r="F56" s="297">
        <f t="shared" si="11"/>
        <v>114.006888633754</v>
      </c>
      <c r="G56" s="356"/>
      <c r="H56" s="324"/>
      <c r="I56" s="324"/>
      <c r="J56" s="325"/>
      <c r="K56" s="312"/>
      <c r="L56" s="313"/>
      <c r="M56" s="255"/>
      <c r="HK56" s="242"/>
    </row>
    <row r="57" s="241" customFormat="1" ht="30" customHeight="1" spans="1:219">
      <c r="A57" s="349" t="s">
        <v>99</v>
      </c>
      <c r="B57" s="363">
        <v>9071</v>
      </c>
      <c r="C57" s="301">
        <v>6282</v>
      </c>
      <c r="D57" s="355">
        <v>7308</v>
      </c>
      <c r="E57" s="297">
        <f t="shared" si="9"/>
        <v>-19.4355638849079</v>
      </c>
      <c r="F57" s="297">
        <f t="shared" si="11"/>
        <v>116.332378223496</v>
      </c>
      <c r="G57" s="361"/>
      <c r="H57" s="333"/>
      <c r="I57" s="333"/>
      <c r="J57" s="354"/>
      <c r="K57" s="312"/>
      <c r="L57" s="313"/>
      <c r="M57" s="255"/>
      <c r="HK57" s="242"/>
    </row>
    <row r="58" s="241" customFormat="1" ht="30" customHeight="1" spans="1:219">
      <c r="A58" s="349" t="s">
        <v>100</v>
      </c>
      <c r="B58" s="363">
        <v>10</v>
      </c>
      <c r="C58" s="301">
        <v>0</v>
      </c>
      <c r="D58" s="355">
        <v>10</v>
      </c>
      <c r="E58" s="297">
        <f t="shared" si="9"/>
        <v>0</v>
      </c>
      <c r="F58" s="297"/>
      <c r="G58" s="361"/>
      <c r="H58" s="333"/>
      <c r="I58" s="333"/>
      <c r="J58" s="354"/>
      <c r="K58" s="312"/>
      <c r="L58" s="313"/>
      <c r="M58" s="255"/>
      <c r="HK58" s="242"/>
    </row>
    <row r="59" s="241" customFormat="1" ht="39" customHeight="1" spans="1:219">
      <c r="A59" s="349" t="s">
        <v>101</v>
      </c>
      <c r="B59" s="363">
        <v>388</v>
      </c>
      <c r="C59" s="301">
        <v>10</v>
      </c>
      <c r="D59" s="355">
        <v>405</v>
      </c>
      <c r="E59" s="297">
        <f t="shared" si="9"/>
        <v>4.38144329896907</v>
      </c>
      <c r="F59" s="297">
        <f t="shared" si="11"/>
        <v>4050</v>
      </c>
      <c r="G59" s="361"/>
      <c r="H59" s="333"/>
      <c r="I59" s="333"/>
      <c r="J59" s="354"/>
      <c r="K59" s="312"/>
      <c r="L59" s="313"/>
      <c r="M59" s="255"/>
      <c r="HK59" s="242"/>
    </row>
    <row r="60" s="241" customFormat="1" ht="30" customHeight="1" spans="1:219">
      <c r="A60" s="349" t="s">
        <v>102</v>
      </c>
      <c r="B60" s="363">
        <v>23476</v>
      </c>
      <c r="C60" s="301">
        <v>20664</v>
      </c>
      <c r="D60" s="355">
        <v>26403</v>
      </c>
      <c r="E60" s="297">
        <f t="shared" si="9"/>
        <v>12.4680524791276</v>
      </c>
      <c r="F60" s="297">
        <f t="shared" si="11"/>
        <v>127.77293844367</v>
      </c>
      <c r="G60" s="361"/>
      <c r="H60" s="333"/>
      <c r="I60" s="333"/>
      <c r="J60" s="354"/>
      <c r="K60" s="312"/>
      <c r="L60" s="313"/>
      <c r="M60" s="255"/>
      <c r="HK60" s="242"/>
    </row>
    <row r="61" s="241" customFormat="1" ht="43" customHeight="1" spans="1:219">
      <c r="A61" s="349" t="s">
        <v>103</v>
      </c>
      <c r="B61" s="363">
        <v>6362</v>
      </c>
      <c r="C61" s="350">
        <f>5615+140.48+310.07</f>
        <v>6065.55</v>
      </c>
      <c r="D61" s="355">
        <v>8788.67</v>
      </c>
      <c r="E61" s="297">
        <f t="shared" ref="E60:E70" si="12">(D61-B61)/B61*100</f>
        <v>38.1431939641622</v>
      </c>
      <c r="F61" s="297">
        <f t="shared" ref="F60:F70" si="13">D61/C61*100</f>
        <v>144.894857020386</v>
      </c>
      <c r="G61" s="361"/>
      <c r="H61" s="333"/>
      <c r="I61" s="333"/>
      <c r="J61" s="354"/>
      <c r="K61" s="312"/>
      <c r="L61" s="313"/>
      <c r="M61" s="255"/>
      <c r="HK61" s="242"/>
    </row>
    <row r="62" s="241" customFormat="1" ht="51.95" customHeight="1" spans="1:219">
      <c r="A62" s="349" t="s">
        <v>104</v>
      </c>
      <c r="B62" s="363">
        <v>1751</v>
      </c>
      <c r="C62" s="301">
        <v>1257</v>
      </c>
      <c r="D62" s="355">
        <v>2510</v>
      </c>
      <c r="E62" s="297">
        <f t="shared" si="12"/>
        <v>43.3466590519703</v>
      </c>
      <c r="F62" s="297">
        <f t="shared" si="13"/>
        <v>199.681782020684</v>
      </c>
      <c r="G62" s="361"/>
      <c r="H62" s="333"/>
      <c r="I62" s="333"/>
      <c r="J62" s="354"/>
      <c r="K62" s="312"/>
      <c r="L62" s="313"/>
      <c r="M62" s="255"/>
      <c r="HK62" s="242"/>
    </row>
    <row r="63" s="242" customFormat="1" ht="33" customHeight="1" spans="1:219">
      <c r="A63" s="349" t="s">
        <v>105</v>
      </c>
      <c r="B63" s="363">
        <v>4682</v>
      </c>
      <c r="C63" s="301">
        <v>3691</v>
      </c>
      <c r="D63" s="355">
        <v>9489</v>
      </c>
      <c r="E63" s="297">
        <f t="shared" si="12"/>
        <v>102.669799231098</v>
      </c>
      <c r="F63" s="297">
        <f t="shared" si="13"/>
        <v>257.084800866974</v>
      </c>
      <c r="G63" s="361"/>
      <c r="H63" s="333"/>
      <c r="I63" s="333"/>
      <c r="J63" s="354"/>
      <c r="K63" s="312"/>
      <c r="L63" s="313"/>
      <c r="M63" s="255"/>
    </row>
    <row r="64" s="243" customFormat="1" ht="30" customHeight="1" spans="1:219">
      <c r="A64" s="349" t="s">
        <v>106</v>
      </c>
      <c r="B64" s="363">
        <v>638</v>
      </c>
      <c r="C64" s="301">
        <v>537</v>
      </c>
      <c r="D64" s="355">
        <v>661</v>
      </c>
      <c r="E64" s="297">
        <f t="shared" si="12"/>
        <v>3.60501567398119</v>
      </c>
      <c r="F64" s="297">
        <f t="shared" si="13"/>
        <v>123.091247672253</v>
      </c>
      <c r="G64" s="361"/>
      <c r="H64" s="333"/>
      <c r="I64" s="333"/>
      <c r="J64" s="354"/>
      <c r="K64" s="312"/>
      <c r="L64" s="313"/>
      <c r="M64" s="255"/>
    </row>
    <row r="65" s="241" customFormat="1" ht="30" customHeight="1" spans="1:223">
      <c r="A65" s="349" t="s">
        <v>107</v>
      </c>
      <c r="B65" s="363">
        <v>263</v>
      </c>
      <c r="C65" s="301">
        <v>347</v>
      </c>
      <c r="D65" s="355">
        <v>721</v>
      </c>
      <c r="E65" s="297">
        <f t="shared" si="12"/>
        <v>174.144486692015</v>
      </c>
      <c r="F65" s="297">
        <f t="shared" si="13"/>
        <v>207.780979827089</v>
      </c>
      <c r="G65" s="361"/>
      <c r="H65" s="333"/>
      <c r="I65" s="333"/>
      <c r="J65" s="354"/>
      <c r="K65" s="312"/>
      <c r="L65" s="313"/>
      <c r="M65" s="255"/>
      <c r="HK65" s="242"/>
    </row>
    <row r="66" s="241" customFormat="1" ht="36" customHeight="1" spans="1:223">
      <c r="A66" s="370" t="s">
        <v>108</v>
      </c>
      <c r="B66" s="371"/>
      <c r="C66" s="301">
        <v>7</v>
      </c>
      <c r="D66" s="355">
        <v>7</v>
      </c>
      <c r="E66" s="297"/>
      <c r="F66" s="297">
        <f t="shared" si="13"/>
        <v>100</v>
      </c>
      <c r="G66" s="361"/>
      <c r="H66" s="333"/>
      <c r="I66" s="333"/>
      <c r="J66" s="354"/>
      <c r="K66" s="312"/>
      <c r="L66" s="313"/>
      <c r="M66" s="255"/>
      <c r="HK66" s="242"/>
    </row>
    <row r="67" s="241" customFormat="1" ht="39" hidden="1" customHeight="1" spans="1:223">
      <c r="A67" s="349" t="s">
        <v>109</v>
      </c>
      <c r="B67" s="371"/>
      <c r="C67" s="372"/>
      <c r="D67" s="355"/>
      <c r="E67" s="297"/>
      <c r="F67" s="297"/>
      <c r="G67" s="361"/>
      <c r="H67" s="333"/>
      <c r="I67" s="333"/>
      <c r="J67" s="354"/>
      <c r="K67" s="312"/>
      <c r="L67" s="313"/>
      <c r="M67" s="255"/>
      <c r="HK67" s="242"/>
    </row>
    <row r="68" s="241" customFormat="1" ht="46" hidden="1" customHeight="1" spans="1:223">
      <c r="A68" s="349" t="s">
        <v>110</v>
      </c>
      <c r="B68" s="371"/>
      <c r="C68" s="301"/>
      <c r="D68" s="355"/>
      <c r="E68" s="297"/>
      <c r="F68" s="297"/>
      <c r="G68" s="373"/>
      <c r="H68" s="333"/>
      <c r="I68" s="333"/>
      <c r="J68" s="354"/>
      <c r="K68" s="312"/>
      <c r="L68" s="313"/>
      <c r="M68" s="255"/>
      <c r="HK68" s="242"/>
    </row>
    <row r="69" s="241" customFormat="1" ht="42" customHeight="1" spans="1:223">
      <c r="A69" s="362" t="s">
        <v>111</v>
      </c>
      <c r="B69" s="371">
        <v>188</v>
      </c>
      <c r="C69" s="301"/>
      <c r="D69" s="355">
        <v>99</v>
      </c>
      <c r="E69" s="297">
        <f t="shared" si="12"/>
        <v>-47.3404255319149</v>
      </c>
      <c r="F69" s="297"/>
      <c r="G69" s="373"/>
      <c r="H69" s="333"/>
      <c r="I69" s="333"/>
      <c r="J69" s="354"/>
      <c r="K69" s="312"/>
      <c r="L69" s="313"/>
      <c r="M69" s="255"/>
      <c r="HK69" s="242"/>
    </row>
    <row r="70" s="241" customFormat="1" ht="30" customHeight="1" spans="1:223">
      <c r="A70" s="349" t="s">
        <v>112</v>
      </c>
      <c r="B70" s="371">
        <v>1486</v>
      </c>
      <c r="C70" s="301">
        <v>133</v>
      </c>
      <c r="D70" s="355">
        <v>1202</v>
      </c>
      <c r="E70" s="297">
        <f t="shared" si="12"/>
        <v>-19.1117092866756</v>
      </c>
      <c r="F70" s="297">
        <f t="shared" si="13"/>
        <v>903.759398496241</v>
      </c>
      <c r="G70" s="373"/>
      <c r="H70" s="333"/>
      <c r="I70" s="333"/>
      <c r="J70" s="354"/>
      <c r="K70" s="312"/>
      <c r="L70" s="313"/>
      <c r="M70" s="255"/>
      <c r="HK70" s="242"/>
    </row>
    <row r="71" s="241" customFormat="1" ht="30" customHeight="1" spans="1:223">
      <c r="A71" s="374" t="s">
        <v>113</v>
      </c>
      <c r="B71" s="375">
        <v>18292</v>
      </c>
      <c r="C71" s="346">
        <v>4718</v>
      </c>
      <c r="D71" s="376">
        <v>12926</v>
      </c>
      <c r="E71" s="290">
        <f t="shared" ref="E71:E76" si="14">(D71-B71)/B71*100</f>
        <v>-29.3352285151979</v>
      </c>
      <c r="F71" s="290">
        <f t="shared" ref="F71:F76" si="15">D71/C71*100</f>
        <v>273.972022043239</v>
      </c>
      <c r="G71" s="373"/>
      <c r="H71" s="333"/>
      <c r="I71" s="333"/>
      <c r="J71" s="354"/>
      <c r="K71" s="312"/>
      <c r="L71" s="313"/>
      <c r="M71" s="255"/>
      <c r="HK71" s="242"/>
    </row>
    <row r="72" s="244" customFormat="1" ht="30" customHeight="1" spans="1:223">
      <c r="A72" s="374" t="s">
        <v>114</v>
      </c>
      <c r="B72" s="375">
        <v>41892</v>
      </c>
      <c r="C72" s="377">
        <v>36881</v>
      </c>
      <c r="D72" s="378">
        <v>26078</v>
      </c>
      <c r="E72" s="290">
        <f t="shared" si="14"/>
        <v>-37.7494509691588</v>
      </c>
      <c r="F72" s="290">
        <f t="shared" si="15"/>
        <v>70.7084948889672</v>
      </c>
      <c r="G72" s="379"/>
      <c r="H72" s="380"/>
      <c r="I72" s="380"/>
      <c r="J72" s="381"/>
      <c r="K72" s="382"/>
      <c r="L72" s="383"/>
      <c r="M72" s="255"/>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4"/>
      <c r="AZ72" s="384"/>
      <c r="BA72" s="384"/>
      <c r="BB72" s="384"/>
      <c r="BC72" s="384"/>
      <c r="BD72" s="384"/>
      <c r="BE72" s="384"/>
      <c r="BF72" s="384"/>
      <c r="BG72" s="384"/>
      <c r="BH72" s="384"/>
      <c r="BI72" s="384"/>
      <c r="BJ72" s="384"/>
      <c r="BK72" s="384"/>
      <c r="BL72" s="384"/>
      <c r="BM72" s="384"/>
      <c r="BN72" s="384"/>
      <c r="BO72" s="384"/>
      <c r="BP72" s="384"/>
      <c r="BQ72" s="384"/>
      <c r="BR72" s="384"/>
      <c r="BS72" s="384"/>
      <c r="BT72" s="384"/>
      <c r="BU72" s="384"/>
      <c r="BV72" s="384"/>
      <c r="BW72" s="384"/>
      <c r="BX72" s="384"/>
      <c r="BY72" s="384"/>
      <c r="BZ72" s="384"/>
      <c r="CA72" s="384"/>
      <c r="CB72" s="384"/>
      <c r="CC72" s="384"/>
      <c r="CD72" s="384"/>
      <c r="CE72" s="384"/>
      <c r="CF72" s="384"/>
      <c r="CG72" s="384"/>
      <c r="CH72" s="384"/>
      <c r="CI72" s="384"/>
      <c r="CJ72" s="384"/>
      <c r="CK72" s="384"/>
      <c r="CL72" s="384"/>
      <c r="CM72" s="384"/>
      <c r="CN72" s="384"/>
      <c r="CO72" s="384"/>
      <c r="CP72" s="384"/>
      <c r="CQ72" s="384"/>
      <c r="CR72" s="384"/>
      <c r="CS72" s="384"/>
      <c r="CT72" s="384"/>
      <c r="CU72" s="384"/>
      <c r="CV72" s="384"/>
      <c r="CW72" s="384"/>
      <c r="CX72" s="384"/>
      <c r="CY72" s="384"/>
      <c r="CZ72" s="384"/>
      <c r="DA72" s="384"/>
      <c r="DB72" s="384"/>
      <c r="DC72" s="384"/>
      <c r="DD72" s="384"/>
      <c r="DE72" s="384"/>
      <c r="DF72" s="384"/>
      <c r="DG72" s="384"/>
      <c r="DH72" s="384"/>
      <c r="DI72" s="384"/>
      <c r="DJ72" s="384"/>
      <c r="DK72" s="384"/>
      <c r="DL72" s="384"/>
      <c r="DM72" s="384"/>
      <c r="DN72" s="384"/>
      <c r="DO72" s="384"/>
      <c r="DP72" s="384"/>
      <c r="DQ72" s="384"/>
      <c r="DR72" s="384"/>
      <c r="DS72" s="384"/>
      <c r="DT72" s="384"/>
      <c r="DU72" s="384"/>
      <c r="DV72" s="384"/>
      <c r="DW72" s="384"/>
      <c r="DX72" s="384"/>
      <c r="DY72" s="384"/>
      <c r="DZ72" s="384"/>
      <c r="EA72" s="384"/>
      <c r="EB72" s="384"/>
      <c r="EC72" s="384"/>
      <c r="ED72" s="384"/>
      <c r="EE72" s="384"/>
      <c r="EF72" s="384"/>
      <c r="EG72" s="384"/>
      <c r="EH72" s="384"/>
      <c r="EI72" s="384"/>
      <c r="EJ72" s="384"/>
      <c r="EK72" s="384"/>
      <c r="EL72" s="384"/>
      <c r="EM72" s="384"/>
      <c r="EN72" s="384"/>
      <c r="EO72" s="384"/>
      <c r="EP72" s="384"/>
      <c r="EQ72" s="384"/>
      <c r="ER72" s="384"/>
      <c r="ES72" s="384"/>
      <c r="ET72" s="384"/>
      <c r="EU72" s="384"/>
      <c r="EV72" s="384"/>
      <c r="EW72" s="384"/>
      <c r="EX72" s="384"/>
      <c r="EY72" s="384"/>
      <c r="EZ72" s="384"/>
      <c r="FA72" s="384"/>
      <c r="FB72" s="384"/>
      <c r="FC72" s="384"/>
      <c r="FD72" s="384"/>
      <c r="FE72" s="384"/>
      <c r="FF72" s="384"/>
      <c r="FG72" s="384"/>
      <c r="FH72" s="384"/>
      <c r="FI72" s="384"/>
      <c r="FJ72" s="384"/>
      <c r="FK72" s="384"/>
      <c r="FL72" s="384"/>
      <c r="FM72" s="384"/>
      <c r="FN72" s="384"/>
      <c r="FO72" s="384"/>
      <c r="FP72" s="384"/>
      <c r="FQ72" s="384"/>
      <c r="FR72" s="384"/>
      <c r="FS72" s="384"/>
      <c r="FT72" s="384"/>
      <c r="FU72" s="384"/>
      <c r="FV72" s="384"/>
      <c r="FW72" s="384"/>
      <c r="FX72" s="384"/>
      <c r="FY72" s="384"/>
      <c r="FZ72" s="384"/>
      <c r="GA72" s="384"/>
      <c r="GB72" s="384"/>
      <c r="GC72" s="384"/>
      <c r="GD72" s="384"/>
      <c r="GE72" s="384"/>
      <c r="GF72" s="384"/>
      <c r="GG72" s="384"/>
      <c r="GH72" s="384"/>
      <c r="GI72" s="384"/>
      <c r="GJ72" s="384"/>
      <c r="GK72" s="384"/>
      <c r="GL72" s="384"/>
      <c r="GM72" s="384"/>
      <c r="GN72" s="384"/>
      <c r="GO72" s="384"/>
      <c r="GP72" s="384"/>
      <c r="GQ72" s="384"/>
      <c r="GR72" s="384"/>
      <c r="GS72" s="384"/>
      <c r="GT72" s="384"/>
      <c r="GU72" s="384"/>
      <c r="GV72" s="384"/>
      <c r="GW72" s="384"/>
      <c r="GX72" s="384"/>
      <c r="GY72" s="384"/>
      <c r="GZ72" s="384"/>
      <c r="HA72" s="384"/>
      <c r="HB72" s="384"/>
      <c r="HC72" s="384"/>
      <c r="HD72" s="384"/>
      <c r="HE72" s="384"/>
      <c r="HF72" s="384"/>
      <c r="HG72" s="384"/>
      <c r="HH72" s="384"/>
      <c r="HI72" s="384"/>
      <c r="HJ72" s="384"/>
      <c r="HL72" s="384"/>
      <c r="HM72" s="384"/>
      <c r="HN72" s="384"/>
      <c r="HO72" s="384"/>
    </row>
    <row r="73" s="241" customFormat="1" ht="30" customHeight="1" spans="1:223">
      <c r="A73" s="374" t="s">
        <v>115</v>
      </c>
      <c r="B73" s="375"/>
      <c r="C73" s="377">
        <v>156</v>
      </c>
      <c r="D73" s="385">
        <v>2346</v>
      </c>
      <c r="E73" s="290"/>
      <c r="F73" s="290">
        <f t="shared" si="15"/>
        <v>1503.84615384615</v>
      </c>
      <c r="G73" s="361"/>
      <c r="H73" s="333"/>
      <c r="I73" s="333"/>
      <c r="J73" s="354"/>
      <c r="K73" s="312"/>
      <c r="L73" s="313"/>
      <c r="M73" s="255"/>
      <c r="HK73" s="242"/>
    </row>
    <row r="74" s="241" customFormat="1" ht="30" customHeight="1" spans="1:223">
      <c r="A74" s="374" t="s">
        <v>116</v>
      </c>
      <c r="B74" s="346">
        <v>19243</v>
      </c>
      <c r="C74" s="386">
        <v>5800</v>
      </c>
      <c r="D74" s="376">
        <f>7584+763</f>
        <v>8347</v>
      </c>
      <c r="E74" s="290">
        <f t="shared" si="14"/>
        <v>-56.6231876526529</v>
      </c>
      <c r="F74" s="290">
        <f t="shared" si="15"/>
        <v>143.913793103448</v>
      </c>
      <c r="G74" s="330" t="s">
        <v>117</v>
      </c>
      <c r="H74" s="324">
        <f>B76-H45</f>
        <v>26078</v>
      </c>
      <c r="I74" s="324">
        <f>C76-I45</f>
        <v>0.439999999973224</v>
      </c>
      <c r="J74" s="324">
        <f>D76-J45</f>
        <v>37633.67</v>
      </c>
      <c r="K74" s="326">
        <f>(J74-H74)/H74*100</f>
        <v>44.3119487690775</v>
      </c>
      <c r="L74" s="327">
        <v>0</v>
      </c>
      <c r="M74" s="255"/>
      <c r="HK74" s="242"/>
    </row>
    <row r="75" s="241" customFormat="1" ht="30" hidden="1" customHeight="1" spans="1:223">
      <c r="A75" s="374" t="s">
        <v>118</v>
      </c>
      <c r="B75" s="346"/>
      <c r="C75" s="386"/>
      <c r="D75" s="387"/>
      <c r="E75" s="297"/>
      <c r="F75" s="297"/>
      <c r="G75" s="361"/>
      <c r="H75" s="333"/>
      <c r="I75" s="333"/>
      <c r="J75" s="354"/>
      <c r="K75" s="312"/>
      <c r="L75" s="313"/>
      <c r="M75" s="255"/>
      <c r="HK75" s="242"/>
    </row>
    <row r="76" s="241" customFormat="1" ht="30" customHeight="1" spans="1:223">
      <c r="A76" s="287" t="s">
        <v>119</v>
      </c>
      <c r="B76" s="388">
        <f>B36+B37+B73+B74+B75+B72</f>
        <v>303544</v>
      </c>
      <c r="C76" s="388">
        <f>C36+C37+C73+C74+C75+C72</f>
        <v>251028.42</v>
      </c>
      <c r="D76" s="389">
        <f>D36+D37+D73+D74+D75+D72</f>
        <v>280674.67</v>
      </c>
      <c r="E76" s="290">
        <f t="shared" si="14"/>
        <v>-7.53410708167513</v>
      </c>
      <c r="F76" s="290">
        <f>D76/C76*100</f>
        <v>111.809917777437</v>
      </c>
      <c r="G76" s="287" t="s">
        <v>120</v>
      </c>
      <c r="H76" s="390">
        <f>H74+H45</f>
        <v>303544</v>
      </c>
      <c r="I76" s="390">
        <f>I74+I45</f>
        <v>251028.42</v>
      </c>
      <c r="J76" s="390">
        <f>J74+J45</f>
        <v>280674.67</v>
      </c>
      <c r="K76" s="326">
        <f>(J76-H76)/H76*100</f>
        <v>-7.53410708167513</v>
      </c>
      <c r="L76" s="327">
        <f>J76/I76*100</f>
        <v>111.809917777437</v>
      </c>
      <c r="M76" s="255"/>
      <c r="HK76" s="242"/>
    </row>
    <row r="77" s="241" customFormat="1" ht="30" customHeight="1" spans="1:223">
      <c r="A77" s="391"/>
      <c r="B77" s="392"/>
      <c r="C77" s="247"/>
      <c r="D77" s="393"/>
      <c r="E77" s="394"/>
      <c r="F77" s="249"/>
      <c r="G77" s="250"/>
      <c r="H77" s="251"/>
      <c r="I77" s="251"/>
      <c r="J77" s="252"/>
      <c r="K77" s="253"/>
      <c r="L77" s="254"/>
      <c r="M77" s="255"/>
      <c r="HK77" s="242"/>
    </row>
    <row r="78" s="241" customFormat="1" ht="30" customHeight="1" spans="1:223">
      <c r="A78" s="391"/>
      <c r="B78" s="392"/>
      <c r="C78" s="247"/>
      <c r="D78" s="248"/>
      <c r="E78" s="249"/>
      <c r="F78" s="249"/>
      <c r="G78" s="250"/>
      <c r="H78" s="251"/>
      <c r="I78" s="251"/>
      <c r="J78" s="252"/>
      <c r="K78" s="253"/>
      <c r="L78" s="254"/>
      <c r="M78" s="255"/>
      <c r="HK78" s="242"/>
    </row>
    <row r="79" s="241" customFormat="1" customHeight="1" spans="1:223">
      <c r="A79" s="391"/>
      <c r="B79" s="392"/>
      <c r="C79" s="247"/>
      <c r="D79" s="395"/>
      <c r="E79" s="396"/>
      <c r="F79" s="249"/>
      <c r="G79" s="250"/>
      <c r="H79" s="251"/>
      <c r="I79" s="251"/>
      <c r="J79" s="252"/>
      <c r="K79" s="253"/>
      <c r="L79" s="254"/>
      <c r="M79" s="255"/>
      <c r="HK79" s="242"/>
    </row>
    <row r="80" s="241" customFormat="1" ht="48" customHeight="1" spans="1:223">
      <c r="A80" s="391"/>
      <c r="B80" s="392"/>
      <c r="C80" s="247"/>
      <c r="D80" s="248"/>
      <c r="E80" s="249"/>
      <c r="F80" s="249"/>
      <c r="G80" s="250"/>
      <c r="H80" s="251"/>
      <c r="I80" s="251"/>
      <c r="J80" s="252"/>
      <c r="K80" s="253"/>
      <c r="L80" s="254"/>
      <c r="M80" s="255"/>
      <c r="HK80" s="242"/>
    </row>
    <row r="81" s="241" customFormat="1" customHeight="1" spans="1:219">
      <c r="A81" s="245"/>
      <c r="B81" s="246"/>
      <c r="C81" s="247"/>
      <c r="D81" s="248"/>
      <c r="E81" s="249"/>
      <c r="F81" s="249"/>
      <c r="G81" s="250"/>
      <c r="H81" s="251"/>
      <c r="I81" s="251"/>
      <c r="J81" s="252"/>
      <c r="K81" s="253"/>
      <c r="L81" s="254"/>
      <c r="M81" s="255"/>
      <c r="HK81" s="242"/>
    </row>
    <row r="82" s="241" customFormat="1" ht="19.5" customHeight="1" spans="1:219">
      <c r="A82" s="245"/>
      <c r="B82" s="246"/>
      <c r="C82" s="247"/>
      <c r="D82" s="248"/>
      <c r="E82" s="249"/>
      <c r="F82" s="249"/>
      <c r="G82" s="250"/>
      <c r="H82" s="251"/>
      <c r="I82" s="251"/>
      <c r="J82" s="252"/>
      <c r="K82" s="253"/>
      <c r="L82" s="254"/>
      <c r="M82" s="255"/>
      <c r="HK82" s="242"/>
    </row>
    <row r="83" s="241" customFormat="1" ht="19.5" customHeight="1" spans="1:219">
      <c r="A83" s="245"/>
      <c r="B83" s="246"/>
      <c r="C83" s="247"/>
      <c r="D83" s="248"/>
      <c r="E83" s="249"/>
      <c r="F83" s="249"/>
      <c r="G83" s="250"/>
      <c r="H83" s="251"/>
      <c r="I83" s="251"/>
      <c r="J83" s="252"/>
      <c r="K83" s="253"/>
      <c r="L83" s="254"/>
      <c r="M83" s="255"/>
      <c r="HK83" s="242"/>
    </row>
    <row r="84" s="241" customFormat="1" ht="19.5" customHeight="1" spans="1:219">
      <c r="A84" s="245"/>
      <c r="B84" s="246"/>
      <c r="C84" s="247"/>
      <c r="D84" s="248"/>
      <c r="E84" s="249"/>
      <c r="F84" s="249"/>
      <c r="G84" s="250"/>
      <c r="H84" s="251"/>
      <c r="I84" s="251"/>
      <c r="J84" s="252"/>
      <c r="K84" s="253"/>
      <c r="L84" s="254"/>
      <c r="M84" s="255"/>
      <c r="HK84" s="242"/>
    </row>
    <row r="85" s="241" customFormat="1" ht="19.5" customHeight="1" spans="1:219">
      <c r="A85" s="245"/>
      <c r="B85" s="246"/>
      <c r="C85" s="247"/>
      <c r="D85" s="248"/>
      <c r="E85" s="249"/>
      <c r="F85" s="249"/>
      <c r="G85" s="250"/>
      <c r="H85" s="251"/>
      <c r="I85" s="251"/>
      <c r="J85" s="252"/>
      <c r="K85" s="253"/>
      <c r="L85" s="254"/>
      <c r="M85" s="255"/>
      <c r="HK85" s="242"/>
    </row>
    <row r="86" s="241" customFormat="1" ht="19.5" customHeight="1" spans="1:219">
      <c r="A86" s="245"/>
      <c r="B86" s="246"/>
      <c r="C86" s="247"/>
      <c r="D86" s="248"/>
      <c r="E86" s="249"/>
      <c r="F86" s="249"/>
      <c r="G86" s="250"/>
      <c r="H86" s="251"/>
      <c r="I86" s="251"/>
      <c r="J86" s="252"/>
      <c r="K86" s="253"/>
      <c r="L86" s="254"/>
      <c r="M86" s="255"/>
      <c r="HK86" s="242"/>
    </row>
    <row r="87" s="241" customFormat="1" ht="19.5" customHeight="1" spans="1:219">
      <c r="A87" s="245"/>
      <c r="B87" s="246"/>
      <c r="C87" s="247"/>
      <c r="D87" s="248"/>
      <c r="E87" s="249"/>
      <c r="F87" s="249"/>
      <c r="G87" s="250"/>
      <c r="H87" s="251"/>
      <c r="I87" s="251"/>
      <c r="J87" s="252"/>
      <c r="K87" s="253"/>
      <c r="L87" s="254"/>
      <c r="M87" s="255"/>
      <c r="HK87" s="242"/>
    </row>
    <row r="88" s="241" customFormat="1" ht="19.5" customHeight="1" spans="1:219">
      <c r="A88" s="245"/>
      <c r="B88" s="246"/>
      <c r="C88" s="247"/>
      <c r="D88" s="248"/>
      <c r="E88" s="249"/>
      <c r="F88" s="249"/>
      <c r="G88" s="250"/>
      <c r="H88" s="251"/>
      <c r="I88" s="251"/>
      <c r="J88" s="252"/>
      <c r="K88" s="253"/>
      <c r="L88" s="254"/>
      <c r="M88" s="255"/>
      <c r="HK88" s="242"/>
    </row>
    <row r="89" s="241" customFormat="1" ht="19.5" customHeight="1" spans="1:219">
      <c r="A89" s="245"/>
      <c r="B89" s="246"/>
      <c r="C89" s="247"/>
      <c r="D89" s="248"/>
      <c r="E89" s="249"/>
      <c r="F89" s="249"/>
      <c r="G89" s="250"/>
      <c r="H89" s="251"/>
      <c r="I89" s="251"/>
      <c r="J89" s="252"/>
      <c r="K89" s="253"/>
      <c r="L89" s="254"/>
      <c r="M89" s="255"/>
    </row>
    <row r="90" s="241" customFormat="1" customHeight="1" spans="1:219">
      <c r="A90" s="245"/>
      <c r="B90" s="246"/>
      <c r="C90" s="247"/>
      <c r="D90" s="248"/>
      <c r="E90" s="249"/>
      <c r="F90" s="249"/>
      <c r="G90" s="250"/>
      <c r="H90" s="251"/>
      <c r="I90" s="251"/>
      <c r="J90" s="252"/>
      <c r="K90" s="253"/>
      <c r="L90" s="254"/>
      <c r="M90" s="255"/>
      <c r="HK90" s="242"/>
    </row>
    <row r="91" s="241" customFormat="1" customHeight="1" spans="1:219">
      <c r="A91" s="391"/>
      <c r="B91" s="392"/>
      <c r="C91" s="247"/>
      <c r="D91" s="248"/>
      <c r="E91" s="249"/>
      <c r="F91" s="249"/>
      <c r="G91" s="250"/>
      <c r="H91" s="251"/>
      <c r="I91" s="251"/>
      <c r="J91" s="252"/>
      <c r="K91" s="253"/>
      <c r="L91" s="254"/>
      <c r="M91" s="255"/>
      <c r="HK91" s="242"/>
    </row>
    <row r="92" s="241" customFormat="1" customHeight="1" spans="1:219">
      <c r="A92" s="245"/>
      <c r="B92" s="246"/>
      <c r="C92" s="247"/>
      <c r="D92" s="248"/>
      <c r="E92" s="249"/>
      <c r="F92" s="249"/>
      <c r="G92" s="250"/>
      <c r="H92" s="251"/>
      <c r="I92" s="251"/>
      <c r="J92" s="252"/>
      <c r="K92" s="253"/>
      <c r="L92" s="254"/>
      <c r="M92" s="255"/>
      <c r="HK92" s="242"/>
    </row>
    <row r="93" s="241" customFormat="1" customHeight="1" spans="1:219">
      <c r="A93" s="391"/>
      <c r="B93" s="392"/>
      <c r="C93" s="247"/>
      <c r="D93" s="248"/>
      <c r="E93" s="249"/>
      <c r="F93" s="249"/>
      <c r="G93" s="250"/>
      <c r="H93" s="251"/>
      <c r="I93" s="251"/>
      <c r="J93" s="252"/>
      <c r="K93" s="253"/>
      <c r="L93" s="254"/>
      <c r="M93" s="255"/>
      <c r="HK93" s="242"/>
    </row>
    <row r="94" s="241" customFormat="1" ht="39.95" customHeight="1" spans="1:219">
      <c r="A94" s="391"/>
      <c r="B94" s="392"/>
      <c r="C94" s="397"/>
      <c r="D94" s="398"/>
      <c r="E94" s="253"/>
      <c r="F94" s="249"/>
      <c r="G94" s="250"/>
      <c r="H94" s="251"/>
      <c r="I94" s="251"/>
      <c r="J94" s="252"/>
      <c r="K94" s="253"/>
      <c r="L94" s="254"/>
      <c r="M94" s="255"/>
      <c r="HK94" s="242"/>
    </row>
    <row r="95" s="241" customFormat="1" ht="39" customHeight="1" spans="1:219">
      <c r="A95" s="391"/>
      <c r="B95" s="392"/>
      <c r="C95" s="397"/>
      <c r="D95" s="398"/>
      <c r="E95" s="253"/>
      <c r="F95" s="249"/>
      <c r="G95" s="250"/>
      <c r="H95" s="251"/>
      <c r="I95" s="251"/>
      <c r="J95" s="252"/>
      <c r="K95" s="253"/>
      <c r="L95" s="254"/>
      <c r="M95" s="255"/>
      <c r="HK95" s="242"/>
    </row>
    <row r="96" s="241" customFormat="1" ht="39" customHeight="1" spans="1:219">
      <c r="A96" s="391"/>
      <c r="B96" s="392"/>
      <c r="C96" s="397"/>
      <c r="D96" s="399"/>
      <c r="E96" s="396"/>
      <c r="F96" s="249"/>
      <c r="G96" s="250"/>
      <c r="H96" s="251"/>
      <c r="I96" s="251"/>
      <c r="J96" s="252"/>
      <c r="K96" s="253"/>
      <c r="L96" s="254"/>
      <c r="M96" s="255"/>
      <c r="HK96" s="242"/>
    </row>
    <row r="97" s="241" customFormat="1" ht="39" customHeight="1" spans="1:219">
      <c r="A97" s="391"/>
      <c r="B97" s="392"/>
      <c r="C97" s="400"/>
      <c r="D97" s="399"/>
      <c r="E97" s="396"/>
      <c r="F97" s="249"/>
      <c r="G97" s="250"/>
      <c r="H97" s="251"/>
      <c r="I97" s="251"/>
      <c r="J97" s="252"/>
      <c r="K97" s="253"/>
      <c r="L97" s="254"/>
      <c r="M97" s="255"/>
      <c r="HK97" s="242"/>
    </row>
    <row r="98" s="241" customFormat="1" ht="39" customHeight="1" spans="1:219">
      <c r="A98" s="245"/>
      <c r="B98" s="246"/>
      <c r="C98" s="247"/>
      <c r="D98" s="248"/>
      <c r="E98" s="249"/>
      <c r="F98" s="249"/>
      <c r="G98" s="250"/>
      <c r="H98" s="251"/>
      <c r="I98" s="251"/>
      <c r="J98" s="252"/>
      <c r="K98" s="253"/>
      <c r="L98" s="254"/>
      <c r="M98" s="255"/>
      <c r="HK98" s="242"/>
    </row>
    <row r="99" s="241" customFormat="1" customHeight="1" spans="1:219">
      <c r="A99" s="391"/>
      <c r="B99" s="392"/>
      <c r="C99" s="247"/>
      <c r="D99" s="248"/>
      <c r="E99" s="249"/>
      <c r="F99" s="249"/>
      <c r="G99" s="250"/>
      <c r="H99" s="251"/>
      <c r="I99" s="251"/>
      <c r="J99" s="252"/>
      <c r="K99" s="253"/>
      <c r="L99" s="254"/>
      <c r="M99" s="255"/>
      <c r="HK99" s="242"/>
    </row>
    <row r="100" s="241" customFormat="1" ht="65.1" customHeight="1" spans="1:219">
      <c r="A100" s="391"/>
      <c r="B100" s="392"/>
      <c r="C100" s="247"/>
      <c r="D100" s="248"/>
      <c r="E100" s="249"/>
      <c r="F100" s="249"/>
      <c r="G100" s="250"/>
      <c r="H100" s="251"/>
      <c r="I100" s="251"/>
      <c r="J100" s="252"/>
      <c r="K100" s="253"/>
      <c r="L100" s="254"/>
      <c r="M100" s="255"/>
      <c r="HK100" s="242"/>
    </row>
    <row r="101" s="241" customFormat="1" ht="53.1" customHeight="1" spans="1:219">
      <c r="A101" s="245"/>
      <c r="B101" s="246"/>
      <c r="C101" s="247"/>
      <c r="D101" s="248"/>
      <c r="E101" s="249"/>
      <c r="F101" s="249"/>
      <c r="G101" s="250"/>
      <c r="H101" s="251"/>
      <c r="I101" s="251"/>
      <c r="J101" s="252"/>
      <c r="K101" s="253"/>
      <c r="L101" s="254"/>
      <c r="M101" s="255"/>
      <c r="HK101" s="242"/>
    </row>
    <row r="102" s="241" customFormat="1" customHeight="1" spans="1:219">
      <c r="A102" s="245"/>
      <c r="B102" s="246"/>
      <c r="C102" s="247"/>
      <c r="D102" s="248"/>
      <c r="E102" s="249"/>
      <c r="F102" s="249"/>
      <c r="G102" s="250"/>
      <c r="H102" s="251"/>
      <c r="I102" s="251"/>
      <c r="J102" s="252"/>
      <c r="K102" s="253"/>
      <c r="L102" s="254"/>
      <c r="M102" s="255"/>
      <c r="HK102" s="242"/>
    </row>
    <row r="103" s="241" customFormat="1" customHeight="1" spans="1:219">
      <c r="A103" s="245"/>
      <c r="B103" s="246"/>
      <c r="C103" s="247"/>
      <c r="D103" s="248"/>
      <c r="E103" s="249"/>
      <c r="F103" s="249"/>
      <c r="G103" s="250"/>
      <c r="H103" s="251"/>
      <c r="I103" s="251"/>
      <c r="J103" s="252"/>
      <c r="K103" s="253"/>
      <c r="L103" s="254"/>
      <c r="M103" s="255"/>
      <c r="HK103" s="242"/>
    </row>
    <row r="104" s="241" customFormat="1" customHeight="1" spans="1:219">
      <c r="A104" s="245"/>
      <c r="B104" s="246"/>
      <c r="D104" s="401"/>
      <c r="E104" s="249"/>
      <c r="F104" s="249"/>
      <c r="G104" s="250"/>
      <c r="H104" s="251"/>
      <c r="I104" s="251"/>
      <c r="J104" s="252"/>
      <c r="K104" s="253"/>
      <c r="L104" s="254"/>
      <c r="M104" s="255"/>
      <c r="HK104" s="242"/>
    </row>
    <row r="105" s="241" customFormat="1" customHeight="1" spans="1:219">
      <c r="A105" s="245"/>
      <c r="B105" s="246"/>
      <c r="D105" s="401"/>
      <c r="E105" s="249"/>
      <c r="F105" s="249"/>
      <c r="G105" s="250"/>
      <c r="H105" s="251"/>
      <c r="I105" s="251"/>
      <c r="J105" s="252"/>
      <c r="K105" s="253"/>
      <c r="L105" s="254"/>
      <c r="M105" s="255"/>
      <c r="HK105" s="242"/>
    </row>
    <row r="106" s="241" customFormat="1" customHeight="1" spans="1:219">
      <c r="A106" s="245"/>
      <c r="B106" s="246"/>
      <c r="D106" s="401"/>
      <c r="E106" s="249"/>
      <c r="F106" s="249"/>
      <c r="G106" s="250"/>
      <c r="H106" s="251"/>
      <c r="I106" s="251"/>
      <c r="J106" s="252"/>
      <c r="K106" s="253"/>
      <c r="L106" s="254"/>
      <c r="M106" s="255"/>
      <c r="HK106" s="242"/>
    </row>
    <row r="107" s="241" customFormat="1" customHeight="1" spans="1:219">
      <c r="A107" s="245"/>
      <c r="B107" s="246"/>
      <c r="D107" s="401"/>
      <c r="E107" s="249"/>
      <c r="F107" s="249"/>
      <c r="G107" s="250"/>
      <c r="H107" s="251"/>
      <c r="I107" s="251"/>
      <c r="J107" s="252"/>
      <c r="K107" s="253"/>
      <c r="L107" s="254"/>
      <c r="M107" s="255"/>
      <c r="HK107" s="242"/>
    </row>
    <row r="108" s="241" customFormat="1" customHeight="1" spans="1:219">
      <c r="A108" s="245"/>
      <c r="B108" s="246"/>
      <c r="D108" s="401"/>
      <c r="E108" s="249"/>
      <c r="F108" s="249"/>
      <c r="G108" s="250"/>
      <c r="H108" s="251"/>
      <c r="I108" s="251"/>
      <c r="J108" s="252"/>
      <c r="K108" s="253"/>
      <c r="L108" s="254"/>
      <c r="M108" s="255"/>
      <c r="HK108" s="242"/>
    </row>
    <row r="109" s="241" customFormat="1" customHeight="1" spans="1:219">
      <c r="A109" s="245"/>
      <c r="B109" s="246"/>
      <c r="D109" s="401"/>
      <c r="E109" s="249"/>
      <c r="F109" s="249"/>
      <c r="G109" s="250"/>
      <c r="H109" s="251"/>
      <c r="I109" s="251"/>
      <c r="J109" s="252"/>
      <c r="K109" s="253"/>
      <c r="L109" s="254"/>
      <c r="M109" s="255"/>
      <c r="HK109" s="242"/>
    </row>
    <row r="110" s="241" customFormat="1" customHeight="1" spans="1:219">
      <c r="A110" s="245"/>
      <c r="B110" s="246"/>
      <c r="D110" s="401"/>
      <c r="E110" s="249"/>
      <c r="F110" s="249"/>
      <c r="G110" s="250"/>
      <c r="H110" s="251"/>
      <c r="I110" s="251"/>
      <c r="J110" s="252"/>
      <c r="K110" s="253"/>
      <c r="L110" s="254"/>
      <c r="M110" s="255"/>
      <c r="HK110" s="242"/>
    </row>
    <row r="111" s="241" customFormat="1" customHeight="1" spans="1:219">
      <c r="A111" s="245"/>
      <c r="B111" s="246"/>
      <c r="D111" s="401"/>
      <c r="E111" s="249"/>
      <c r="F111" s="249"/>
      <c r="G111" s="250"/>
      <c r="H111" s="251"/>
      <c r="I111" s="251"/>
      <c r="J111" s="252"/>
      <c r="K111" s="253"/>
      <c r="L111" s="254"/>
      <c r="M111" s="255"/>
      <c r="HK111" s="242"/>
    </row>
  </sheetData>
  <mergeCells count="18">
    <mergeCell ref="A2:L2"/>
    <mergeCell ref="J3:L3"/>
    <mergeCell ref="A4:F4"/>
    <mergeCell ref="G4:L4"/>
    <mergeCell ref="D5:F5"/>
    <mergeCell ref="J5:L5"/>
    <mergeCell ref="A5:A7"/>
    <mergeCell ref="B5:B7"/>
    <mergeCell ref="C5:C7"/>
    <mergeCell ref="D6:D7"/>
    <mergeCell ref="E6:E7"/>
    <mergeCell ref="F6:F7"/>
    <mergeCell ref="G5:G7"/>
    <mergeCell ref="H5:H7"/>
    <mergeCell ref="I5:I7"/>
    <mergeCell ref="J6:J7"/>
    <mergeCell ref="K6:K7"/>
    <mergeCell ref="L6:L7"/>
  </mergeCells>
  <dataValidations count="1">
    <dataValidation type="decimal" operator="between" allowBlank="1" showInputMessage="1" showErrorMessage="1" sqref="H9:I9 H11:I11 B46 B63:B64">
      <formula1>-99999999999999</formula1>
      <formula2>99999999999999</formula2>
    </dataValidation>
  </dataValidations>
  <printOptions horizontalCentered="1"/>
  <pageMargins left="0.196527777777778" right="0.156944444444444" top="0.432638888888889" bottom="0.590277777777778" header="0.511805555555556" footer="0.314583333333333"/>
  <pageSetup paperSize="9" scale="67"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
  <sheetViews>
    <sheetView showGridLines="0" showZeros="0" workbookViewId="0">
      <pane ySplit="6" topLeftCell="A29" activePane="bottomLeft" state="frozen"/>
      <selection/>
      <selection pane="bottomLeft" activeCell="A17" sqref="A17"/>
    </sheetView>
  </sheetViews>
  <sheetFormatPr defaultColWidth="12" defaultRowHeight="12"/>
  <cols>
    <col min="1" max="1" width="31.3333333333333" style="122" customWidth="1"/>
    <col min="2" max="2" width="16.1666666666667" style="122" customWidth="1"/>
    <col min="3" max="3" width="16.8333333333333" style="123" customWidth="1"/>
    <col min="4" max="4" width="12.6666666666667" style="123" customWidth="1"/>
    <col min="5" max="6" width="18.1666666666667" style="124" customWidth="1"/>
    <col min="7" max="7" width="40.1666666666667" style="125" customWidth="1"/>
    <col min="8" max="8" width="16.6666666666667" style="122" customWidth="1"/>
    <col min="9" max="9" width="17" style="126" customWidth="1"/>
    <col min="10" max="10" width="15.1666666666667" style="126" customWidth="1"/>
    <col min="11" max="11" width="23.5" style="127" customWidth="1"/>
    <col min="12" max="12" width="14.3333333333333" style="127" customWidth="1"/>
    <col min="13" max="16384" width="12" style="128"/>
  </cols>
  <sheetData>
    <row r="1" s="119" customFormat="1" ht="27" customHeight="1" spans="1:12">
      <c r="A1" s="129" t="s">
        <v>121</v>
      </c>
      <c r="B1" s="130"/>
      <c r="C1" s="131"/>
      <c r="D1" s="131"/>
      <c r="E1" s="132"/>
      <c r="F1" s="132"/>
      <c r="G1" s="133"/>
      <c r="H1" s="134"/>
      <c r="I1" s="131"/>
      <c r="J1" s="135"/>
      <c r="K1" s="136"/>
      <c r="L1" s="136"/>
    </row>
    <row r="2" s="119" customFormat="1" ht="44" customHeight="1" spans="1:12">
      <c r="A2" s="137" t="s">
        <v>122</v>
      </c>
      <c r="B2" s="8"/>
      <c r="C2" s="8"/>
      <c r="D2" s="8"/>
      <c r="E2" s="8"/>
      <c r="F2" s="8"/>
      <c r="G2" s="8"/>
      <c r="H2" s="8"/>
      <c r="I2" s="8"/>
      <c r="J2" s="8"/>
      <c r="K2" s="8"/>
      <c r="L2" s="8"/>
    </row>
    <row r="3" s="120" customFormat="1" ht="18" customHeight="1" spans="1:12">
      <c r="A3" s="138" t="s">
        <v>123</v>
      </c>
      <c r="B3" s="139"/>
      <c r="C3" s="140"/>
      <c r="D3" s="140"/>
      <c r="E3" s="141"/>
      <c r="F3" s="141"/>
      <c r="G3" s="142"/>
      <c r="H3" s="143"/>
      <c r="I3" s="140"/>
      <c r="J3" s="144"/>
      <c r="K3" s="144"/>
      <c r="L3" s="144"/>
    </row>
    <row r="4" s="121" customFormat="1" ht="21" customHeight="1" spans="1:12">
      <c r="A4" s="145" t="s">
        <v>124</v>
      </c>
      <c r="B4" s="146"/>
      <c r="C4" s="147"/>
      <c r="D4" s="148"/>
      <c r="E4" s="149"/>
      <c r="F4" s="149"/>
      <c r="G4" s="150" t="s">
        <v>125</v>
      </c>
      <c r="H4" s="151"/>
      <c r="I4" s="152"/>
      <c r="J4" s="151"/>
      <c r="K4" s="153"/>
      <c r="L4" s="153"/>
    </row>
    <row r="5" s="121" customFormat="1" ht="24" customHeight="1" spans="1:12">
      <c r="A5" s="154" t="s">
        <v>126</v>
      </c>
      <c r="B5" s="155" t="s">
        <v>127</v>
      </c>
      <c r="C5" s="152" t="s">
        <v>128</v>
      </c>
      <c r="D5" s="156" t="s">
        <v>129</v>
      </c>
      <c r="E5" s="156"/>
      <c r="F5" s="156"/>
      <c r="G5" s="154" t="s">
        <v>130</v>
      </c>
      <c r="H5" s="155" t="s">
        <v>127</v>
      </c>
      <c r="I5" s="155" t="s">
        <v>128</v>
      </c>
      <c r="J5" s="156" t="s">
        <v>12</v>
      </c>
      <c r="K5" s="156"/>
      <c r="L5" s="156"/>
    </row>
    <row r="6" s="121" customFormat="1" ht="29" customHeight="1" spans="1:12">
      <c r="A6" s="157"/>
      <c r="B6" s="157"/>
      <c r="C6" s="152"/>
      <c r="D6" s="158" t="s">
        <v>13</v>
      </c>
      <c r="E6" s="159" t="s">
        <v>14</v>
      </c>
      <c r="F6" s="159" t="s">
        <v>131</v>
      </c>
      <c r="G6" s="157"/>
      <c r="H6" s="157"/>
      <c r="I6" s="157"/>
      <c r="J6" s="158" t="s">
        <v>13</v>
      </c>
      <c r="K6" s="159" t="s">
        <v>14</v>
      </c>
      <c r="L6" s="159" t="s">
        <v>131</v>
      </c>
    </row>
    <row r="7" s="121" customFormat="1" ht="30" customHeight="1" spans="1:12">
      <c r="A7" s="160" t="s">
        <v>132</v>
      </c>
      <c r="B7" s="160"/>
      <c r="C7" s="161"/>
      <c r="D7" s="162"/>
      <c r="E7" s="163"/>
      <c r="F7" s="163"/>
      <c r="G7" s="164" t="s">
        <v>133</v>
      </c>
      <c r="H7" s="165"/>
      <c r="I7" s="165">
        <v>165</v>
      </c>
      <c r="J7" s="166">
        <v>0</v>
      </c>
      <c r="K7" s="167"/>
      <c r="L7" s="167">
        <f t="shared" ref="L7:L14" si="0">J7/I7*100</f>
        <v>0</v>
      </c>
    </row>
    <row r="8" s="121" customFormat="1" ht="35.1" customHeight="1" spans="1:12">
      <c r="A8" s="168" t="s">
        <v>134</v>
      </c>
      <c r="B8" s="169"/>
      <c r="C8" s="169"/>
      <c r="D8" s="170"/>
      <c r="E8" s="171"/>
      <c r="F8" s="171"/>
      <c r="G8" s="164" t="s">
        <v>135</v>
      </c>
      <c r="H8" s="172">
        <f>H9+H19+H23+H20+H21+H22</f>
        <v>21899</v>
      </c>
      <c r="I8" s="172">
        <f>I9+I19+I23+I20+I21+I22</f>
        <v>20736</v>
      </c>
      <c r="J8" s="172">
        <f>J9+J19+J23+J20+J21+J22+J24</f>
        <v>26372</v>
      </c>
      <c r="K8" s="173">
        <f>(J8-H8)/H8*100</f>
        <v>20.4255902095986</v>
      </c>
      <c r="L8" s="173">
        <f t="shared" si="0"/>
        <v>127.179783950617</v>
      </c>
    </row>
    <row r="9" s="121" customFormat="1" ht="41.1" customHeight="1" spans="1:12">
      <c r="A9" s="168"/>
      <c r="B9" s="174"/>
      <c r="C9" s="174"/>
      <c r="D9" s="175"/>
      <c r="E9" s="176"/>
      <c r="F9" s="176"/>
      <c r="G9" s="177" t="s">
        <v>136</v>
      </c>
      <c r="H9" s="178">
        <f>SUM(H10:H18)</f>
        <v>11167</v>
      </c>
      <c r="I9" s="178">
        <f>SUM(I10:I18)</f>
        <v>17621</v>
      </c>
      <c r="J9" s="178">
        <f>SUM(J10:J18)</f>
        <v>3802</v>
      </c>
      <c r="K9" s="173">
        <f>(J9-H9)/H9*100</f>
        <v>-65.9532551267126</v>
      </c>
      <c r="L9" s="173">
        <f t="shared" si="0"/>
        <v>21.5765280063561</v>
      </c>
    </row>
    <row r="10" s="121" customFormat="1" ht="41.1" customHeight="1" spans="1:12">
      <c r="A10" s="168"/>
      <c r="B10" s="174"/>
      <c r="C10" s="174"/>
      <c r="D10" s="175"/>
      <c r="E10" s="176"/>
      <c r="F10" s="176"/>
      <c r="G10" s="179" t="s">
        <v>137</v>
      </c>
      <c r="H10" s="180">
        <v>1368</v>
      </c>
      <c r="I10" s="180">
        <v>2000</v>
      </c>
      <c r="J10" s="181">
        <v>1012</v>
      </c>
      <c r="K10" s="181">
        <f>(J10-H10)/H10*100</f>
        <v>-26.0233918128655</v>
      </c>
      <c r="L10" s="182">
        <f t="shared" si="0"/>
        <v>50.6</v>
      </c>
    </row>
    <row r="11" s="121" customFormat="1" ht="35.1" customHeight="1" spans="1:12">
      <c r="A11" s="168"/>
      <c r="B11" s="174"/>
      <c r="C11" s="174"/>
      <c r="D11" s="175"/>
      <c r="E11" s="176"/>
      <c r="F11" s="176"/>
      <c r="G11" s="179" t="s">
        <v>138</v>
      </c>
      <c r="H11" s="180"/>
      <c r="I11" s="180">
        <v>1399</v>
      </c>
      <c r="J11" s="183">
        <v>126</v>
      </c>
      <c r="K11" s="181"/>
      <c r="L11" s="182">
        <f t="shared" si="0"/>
        <v>9.00643316654753</v>
      </c>
    </row>
    <row r="12" s="121" customFormat="1" ht="35.1" customHeight="1" spans="1:12">
      <c r="A12" s="168"/>
      <c r="B12" s="174"/>
      <c r="C12" s="174"/>
      <c r="D12" s="175"/>
      <c r="E12" s="176"/>
      <c r="F12" s="176"/>
      <c r="G12" s="179" t="s">
        <v>139</v>
      </c>
      <c r="H12" s="180"/>
      <c r="I12" s="180">
        <f>500+17</f>
        <v>517</v>
      </c>
      <c r="J12" s="181">
        <v>4</v>
      </c>
      <c r="K12" s="181"/>
      <c r="L12" s="182">
        <f t="shared" si="0"/>
        <v>0.773694390715667</v>
      </c>
    </row>
    <row r="13" s="121" customFormat="1" ht="35.1" customHeight="1" spans="1:12">
      <c r="A13" s="168"/>
      <c r="B13" s="184"/>
      <c r="C13" s="184"/>
      <c r="D13" s="185"/>
      <c r="E13" s="186"/>
      <c r="F13" s="186"/>
      <c r="G13" s="179" t="s">
        <v>140</v>
      </c>
      <c r="H13" s="180">
        <v>173</v>
      </c>
      <c r="I13" s="180">
        <v>2190</v>
      </c>
      <c r="J13" s="181"/>
      <c r="K13" s="181">
        <f>(J13-H13)/H13*100</f>
        <v>-100</v>
      </c>
      <c r="L13" s="182">
        <f t="shared" si="0"/>
        <v>0</v>
      </c>
    </row>
    <row r="14" s="121" customFormat="1" ht="35.1" customHeight="1" spans="1:12">
      <c r="A14" s="160" t="s">
        <v>141</v>
      </c>
      <c r="B14" s="172">
        <f>SUM(B15:B19)</f>
        <v>11966</v>
      </c>
      <c r="C14" s="187">
        <f>SUM(C15:C19)</f>
        <v>18946</v>
      </c>
      <c r="D14" s="187">
        <f>SUM(D15:D19)</f>
        <v>3090</v>
      </c>
      <c r="E14" s="188">
        <f t="shared" ref="E14:E23" si="1">(D14-B14)/B14*100</f>
        <v>-74.1768343640314</v>
      </c>
      <c r="F14" s="188">
        <f>D14/C14*100</f>
        <v>16.3095112424786</v>
      </c>
      <c r="G14" s="179" t="s">
        <v>142</v>
      </c>
      <c r="H14" s="180">
        <v>218</v>
      </c>
      <c r="I14" s="180">
        <v>1000</v>
      </c>
      <c r="J14" s="181"/>
      <c r="K14" s="181">
        <f>(J14-H14)/H14*100</f>
        <v>-100</v>
      </c>
      <c r="L14" s="181">
        <f t="shared" si="0"/>
        <v>0</v>
      </c>
    </row>
    <row r="15" s="121" customFormat="1" ht="35.1" customHeight="1" spans="1:12">
      <c r="A15" s="189" t="s">
        <v>143</v>
      </c>
      <c r="B15" s="180">
        <v>11017</v>
      </c>
      <c r="C15" s="180">
        <v>18946</v>
      </c>
      <c r="D15" s="190">
        <f>3002</f>
        <v>3002</v>
      </c>
      <c r="E15" s="191">
        <f t="shared" si="1"/>
        <v>-72.7512026867568</v>
      </c>
      <c r="F15" s="191">
        <f>D15/C15*100</f>
        <v>15.8450332524016</v>
      </c>
      <c r="G15" s="192" t="s">
        <v>144</v>
      </c>
      <c r="H15" s="180"/>
      <c r="I15" s="180"/>
      <c r="J15" s="181">
        <v>581</v>
      </c>
      <c r="K15" s="181"/>
      <c r="L15" s="181"/>
    </row>
    <row r="16" s="121" customFormat="1" ht="49" customHeight="1" spans="1:12">
      <c r="A16" s="193" t="s">
        <v>145</v>
      </c>
      <c r="B16" s="180">
        <v>407</v>
      </c>
      <c r="C16" s="180"/>
      <c r="D16" s="190">
        <v>171</v>
      </c>
      <c r="E16" s="191">
        <f t="shared" si="1"/>
        <v>-57.985257985258</v>
      </c>
      <c r="F16" s="191"/>
      <c r="G16" s="179" t="s">
        <v>146</v>
      </c>
      <c r="H16" s="180"/>
      <c r="I16" s="180"/>
      <c r="J16" s="181"/>
      <c r="K16" s="181"/>
      <c r="L16" s="181"/>
    </row>
    <row r="17" s="121" customFormat="1" ht="64" customHeight="1" spans="1:12">
      <c r="A17" s="193" t="s">
        <v>147</v>
      </c>
      <c r="B17" s="180"/>
      <c r="C17" s="180"/>
      <c r="D17" s="181"/>
      <c r="E17" s="191"/>
      <c r="F17" s="191"/>
      <c r="G17" s="194" t="s">
        <v>148</v>
      </c>
      <c r="H17" s="180">
        <v>9408</v>
      </c>
      <c r="I17" s="180">
        <f>10000+475</f>
        <v>10475</v>
      </c>
      <c r="J17" s="183">
        <v>2079</v>
      </c>
      <c r="K17" s="173">
        <f>(J17-H17)/H17*100</f>
        <v>-77.9017857142857</v>
      </c>
      <c r="L17" s="173">
        <f>J17/I17*100</f>
        <v>19.8472553699284</v>
      </c>
    </row>
    <row r="18" s="121" customFormat="1" ht="35.1" customHeight="1" spans="1:12">
      <c r="A18" s="193" t="s">
        <v>149</v>
      </c>
      <c r="B18" s="180">
        <v>-119</v>
      </c>
      <c r="C18" s="180"/>
      <c r="D18" s="190">
        <v>-88</v>
      </c>
      <c r="E18" s="191">
        <f t="shared" si="1"/>
        <v>-26.0504201680672</v>
      </c>
      <c r="F18" s="191"/>
      <c r="G18" s="194" t="s">
        <v>150</v>
      </c>
      <c r="H18" s="180"/>
      <c r="I18" s="180">
        <v>40</v>
      </c>
      <c r="J18" s="183"/>
      <c r="K18" s="173"/>
      <c r="L18" s="173">
        <f>J18/I18*100</f>
        <v>0</v>
      </c>
    </row>
    <row r="19" s="121" customFormat="1" ht="52" customHeight="1" spans="1:12">
      <c r="A19" s="195" t="s">
        <v>151</v>
      </c>
      <c r="B19" s="180">
        <v>661</v>
      </c>
      <c r="C19" s="180"/>
      <c r="D19" s="181">
        <v>5</v>
      </c>
      <c r="E19" s="191">
        <f t="shared" si="1"/>
        <v>-99.2435703479576</v>
      </c>
      <c r="F19" s="191"/>
      <c r="G19" s="196" t="s">
        <v>152</v>
      </c>
      <c r="H19" s="180"/>
      <c r="I19" s="197"/>
      <c r="J19" s="198"/>
      <c r="K19" s="173"/>
      <c r="L19" s="173"/>
    </row>
    <row r="20" s="121" customFormat="1" ht="55" customHeight="1" spans="1:12">
      <c r="A20" s="199" t="s">
        <v>153</v>
      </c>
      <c r="B20" s="200">
        <v>13</v>
      </c>
      <c r="C20" s="201">
        <v>15</v>
      </c>
      <c r="D20" s="187">
        <v>137</v>
      </c>
      <c r="E20" s="188">
        <f t="shared" si="1"/>
        <v>953.846153846154</v>
      </c>
      <c r="F20" s="191">
        <f>D20/C20*100</f>
        <v>913.333333333333</v>
      </c>
      <c r="G20" s="202" t="s">
        <v>154</v>
      </c>
      <c r="H20" s="203"/>
      <c r="I20" s="204">
        <v>141</v>
      </c>
      <c r="J20" s="187"/>
      <c r="K20" s="173"/>
      <c r="L20" s="173">
        <f>J20/I20*100</f>
        <v>0</v>
      </c>
    </row>
    <row r="21" s="121" customFormat="1" ht="35.1" customHeight="1" spans="1:12">
      <c r="A21" s="199" t="s">
        <v>155</v>
      </c>
      <c r="B21" s="200">
        <v>805</v>
      </c>
      <c r="C21" s="187">
        <v>1000</v>
      </c>
      <c r="D21" s="187">
        <v>843</v>
      </c>
      <c r="E21" s="188">
        <f t="shared" si="1"/>
        <v>4.72049689440994</v>
      </c>
      <c r="F21" s="191">
        <f>D21/C21*100</f>
        <v>84.3</v>
      </c>
      <c r="G21" s="202" t="s">
        <v>156</v>
      </c>
      <c r="H21" s="205">
        <v>13</v>
      </c>
      <c r="I21" s="204">
        <v>15</v>
      </c>
      <c r="J21" s="187">
        <v>10</v>
      </c>
      <c r="K21" s="173">
        <f>(J21-H21)/H21*100</f>
        <v>-23.0769230769231</v>
      </c>
      <c r="L21" s="173">
        <f>J21/I21*100</f>
        <v>66.6666666666667</v>
      </c>
    </row>
    <row r="22" s="121" customFormat="1" ht="35.1" customHeight="1" spans="1:12">
      <c r="A22" s="199" t="s">
        <v>157</v>
      </c>
      <c r="B22" s="200"/>
      <c r="C22" s="200"/>
      <c r="D22" s="200"/>
      <c r="E22" s="200"/>
      <c r="F22" s="188"/>
      <c r="G22" s="177" t="s">
        <v>158</v>
      </c>
      <c r="H22" s="206">
        <v>677</v>
      </c>
      <c r="I22" s="197">
        <v>2959</v>
      </c>
      <c r="J22" s="187">
        <v>713</v>
      </c>
      <c r="K22" s="173">
        <f>(J22-H22)/H22*100</f>
        <v>5.31757754800591</v>
      </c>
      <c r="L22" s="173">
        <f>J22/I22*100</f>
        <v>24.0959783710713</v>
      </c>
    </row>
    <row r="23" s="121" customFormat="1" ht="35.1" customHeight="1" spans="1:12">
      <c r="A23" s="207" t="s">
        <v>159</v>
      </c>
      <c r="B23" s="200">
        <v>83</v>
      </c>
      <c r="C23" s="200"/>
      <c r="D23" s="200">
        <v>2846</v>
      </c>
      <c r="E23" s="200">
        <f t="shared" si="1"/>
        <v>3328.9156626506</v>
      </c>
      <c r="F23" s="188"/>
      <c r="G23" s="202" t="s">
        <v>160</v>
      </c>
      <c r="H23" s="208">
        <v>10042</v>
      </c>
      <c r="I23" s="208"/>
      <c r="J23" s="198">
        <f>11045+10000</f>
        <v>21045</v>
      </c>
      <c r="K23" s="173">
        <f>(J23-H23)/H23*100</f>
        <v>109.569806811392</v>
      </c>
      <c r="L23" s="173"/>
    </row>
    <row r="24" s="121" customFormat="1" ht="35.1" customHeight="1" spans="1:12">
      <c r="A24" s="209"/>
      <c r="B24" s="210"/>
      <c r="C24" s="211">
        <v>0</v>
      </c>
      <c r="D24" s="181"/>
      <c r="E24" s="191"/>
      <c r="F24" s="188"/>
      <c r="G24" s="212" t="s">
        <v>161</v>
      </c>
      <c r="H24" s="208"/>
      <c r="I24" s="208"/>
      <c r="J24" s="198">
        <v>802</v>
      </c>
      <c r="K24" s="173"/>
      <c r="L24" s="173"/>
    </row>
    <row r="25" s="121" customFormat="1" ht="35.1" customHeight="1" spans="1:12">
      <c r="A25" s="209"/>
      <c r="B25" s="210"/>
      <c r="C25" s="211"/>
      <c r="D25" s="181"/>
      <c r="E25" s="191"/>
      <c r="F25" s="188"/>
      <c r="G25" s="196" t="s">
        <v>162</v>
      </c>
      <c r="H25" s="213">
        <f>H26+H27+H28+H29</f>
        <v>430</v>
      </c>
      <c r="I25" s="213">
        <f>I26+I27+I28+I29</f>
        <v>4996</v>
      </c>
      <c r="J25" s="213">
        <f>J26+J27+J28+J29</f>
        <v>385</v>
      </c>
      <c r="K25" s="173">
        <f t="shared" ref="K25:K44" si="2">(J25-H25)/H25*100</f>
        <v>-10.4651162790698</v>
      </c>
      <c r="L25" s="173">
        <f t="shared" ref="L25:L44" si="3">J25/I25*100</f>
        <v>7.70616493194556</v>
      </c>
    </row>
    <row r="26" s="121" customFormat="1" ht="51" customHeight="1" spans="1:12">
      <c r="A26" s="209"/>
      <c r="B26" s="210"/>
      <c r="C26" s="214">
        <v>0</v>
      </c>
      <c r="D26" s="181"/>
      <c r="E26" s="191"/>
      <c r="F26" s="188"/>
      <c r="G26" s="215" t="s">
        <v>163</v>
      </c>
      <c r="H26" s="180"/>
      <c r="I26" s="180">
        <v>2078</v>
      </c>
      <c r="J26" s="180">
        <v>7</v>
      </c>
      <c r="K26" s="173"/>
      <c r="L26" s="173">
        <f t="shared" si="3"/>
        <v>0.336862367661213</v>
      </c>
    </row>
    <row r="27" s="121" customFormat="1" ht="51" customHeight="1" spans="1:12">
      <c r="A27" s="209"/>
      <c r="B27" s="210"/>
      <c r="C27" s="214"/>
      <c r="D27" s="181"/>
      <c r="E27" s="191"/>
      <c r="F27" s="188"/>
      <c r="G27" s="216" t="s">
        <v>164</v>
      </c>
      <c r="H27" s="180"/>
      <c r="I27" s="180">
        <v>80</v>
      </c>
      <c r="J27" s="180"/>
      <c r="K27" s="173"/>
      <c r="L27" s="173">
        <f t="shared" si="3"/>
        <v>0</v>
      </c>
    </row>
    <row r="28" s="121" customFormat="1" ht="51" customHeight="1" spans="1:12">
      <c r="A28" s="209"/>
      <c r="B28" s="210"/>
      <c r="C28" s="214"/>
      <c r="D28" s="181"/>
      <c r="E28" s="191"/>
      <c r="F28" s="188"/>
      <c r="G28" s="216" t="s">
        <v>165</v>
      </c>
      <c r="H28" s="180">
        <v>430</v>
      </c>
      <c r="I28" s="180">
        <v>2719</v>
      </c>
      <c r="J28" s="180">
        <v>378</v>
      </c>
      <c r="K28" s="173">
        <f t="shared" si="2"/>
        <v>-12.093023255814</v>
      </c>
      <c r="L28" s="173">
        <f t="shared" si="3"/>
        <v>13.9021699154101</v>
      </c>
    </row>
    <row r="29" s="121" customFormat="1" ht="35.1" customHeight="1" spans="1:12">
      <c r="A29" s="209"/>
      <c r="B29" s="210"/>
      <c r="C29" s="217"/>
      <c r="D29" s="181"/>
      <c r="E29" s="191"/>
      <c r="F29" s="188"/>
      <c r="G29" s="216" t="s">
        <v>166</v>
      </c>
      <c r="H29" s="180"/>
      <c r="I29" s="180">
        <v>119</v>
      </c>
      <c r="J29" s="180"/>
      <c r="K29" s="173"/>
      <c r="L29" s="173">
        <f t="shared" si="3"/>
        <v>0</v>
      </c>
    </row>
    <row r="30" s="121" customFormat="1" ht="35.1" customHeight="1" spans="1:12">
      <c r="A30" s="209"/>
      <c r="B30" s="210"/>
      <c r="C30" s="181">
        <v>0</v>
      </c>
      <c r="D30" s="181"/>
      <c r="E30" s="191"/>
      <c r="F30" s="188"/>
      <c r="G30" s="218" t="s">
        <v>167</v>
      </c>
      <c r="H30" s="219">
        <f>H31</f>
        <v>91</v>
      </c>
      <c r="I30" s="219">
        <f>I31</f>
        <v>453</v>
      </c>
      <c r="J30" s="219">
        <f>J31</f>
        <v>261</v>
      </c>
      <c r="K30" s="173">
        <f t="shared" si="2"/>
        <v>186.813186813187</v>
      </c>
      <c r="L30" s="173">
        <f t="shared" si="3"/>
        <v>57.6158940397351</v>
      </c>
    </row>
    <row r="31" s="121" customFormat="1" ht="45" customHeight="1" spans="1:12">
      <c r="A31" s="220"/>
      <c r="B31" s="221"/>
      <c r="C31" s="181"/>
      <c r="D31" s="181"/>
      <c r="E31" s="191"/>
      <c r="F31" s="188"/>
      <c r="G31" s="222" t="s">
        <v>168</v>
      </c>
      <c r="H31" s="223">
        <v>91</v>
      </c>
      <c r="I31" s="223">
        <v>453</v>
      </c>
      <c r="J31" s="223">
        <v>261</v>
      </c>
      <c r="K31" s="173">
        <f t="shared" si="2"/>
        <v>186.813186813187</v>
      </c>
      <c r="L31" s="173">
        <f t="shared" si="3"/>
        <v>57.6158940397351</v>
      </c>
    </row>
    <row r="32" s="121" customFormat="1" ht="35.1" customHeight="1" spans="1:12">
      <c r="A32" s="220"/>
      <c r="B32" s="221"/>
      <c r="C32" s="224"/>
      <c r="D32" s="181"/>
      <c r="E32" s="191"/>
      <c r="F32" s="188"/>
      <c r="G32" s="218" t="s">
        <v>169</v>
      </c>
      <c r="H32" s="225">
        <f>H33+H34+H35</f>
        <v>1890</v>
      </c>
      <c r="I32" s="225">
        <f>I33+I34+I35</f>
        <v>8322</v>
      </c>
      <c r="J32" s="225">
        <f>J33+J34+J35</f>
        <v>9013</v>
      </c>
      <c r="K32" s="173">
        <f t="shared" si="2"/>
        <v>376.878306878307</v>
      </c>
      <c r="L32" s="173">
        <f t="shared" si="3"/>
        <v>108.30329247777</v>
      </c>
    </row>
    <row r="33" s="121" customFormat="1" ht="35.1" customHeight="1" spans="1:13">
      <c r="A33" s="220"/>
      <c r="B33" s="221"/>
      <c r="C33" s="224"/>
      <c r="D33" s="181"/>
      <c r="E33" s="191"/>
      <c r="F33" s="188"/>
      <c r="G33" s="226" t="s">
        <v>170</v>
      </c>
      <c r="H33" s="180">
        <v>1450</v>
      </c>
      <c r="I33" s="180"/>
      <c r="J33" s="227">
        <v>2846</v>
      </c>
      <c r="K33" s="173">
        <f t="shared" si="2"/>
        <v>96.2758620689655</v>
      </c>
      <c r="L33" s="173"/>
    </row>
    <row r="34" s="121" customFormat="1" ht="35.1" customHeight="1" spans="1:13">
      <c r="A34" s="220"/>
      <c r="B34" s="221"/>
      <c r="C34" s="224"/>
      <c r="D34" s="181"/>
      <c r="E34" s="191"/>
      <c r="F34" s="188"/>
      <c r="G34" s="228" t="s">
        <v>171</v>
      </c>
      <c r="H34" s="180">
        <v>440</v>
      </c>
      <c r="I34" s="180">
        <v>2107</v>
      </c>
      <c r="J34" s="227">
        <v>551</v>
      </c>
      <c r="K34" s="173">
        <f t="shared" si="2"/>
        <v>25.2272727272727</v>
      </c>
      <c r="L34" s="173">
        <f t="shared" si="3"/>
        <v>26.1509254864737</v>
      </c>
    </row>
    <row r="35" s="121" customFormat="1" ht="35.1" customHeight="1" spans="1:13">
      <c r="A35" s="229"/>
      <c r="B35" s="230"/>
      <c r="C35" s="231"/>
      <c r="D35" s="181"/>
      <c r="E35" s="191"/>
      <c r="F35" s="188"/>
      <c r="G35" s="232" t="s">
        <v>172</v>
      </c>
      <c r="H35" s="223"/>
      <c r="I35" s="223">
        <v>6215</v>
      </c>
      <c r="J35" s="223">
        <v>5616</v>
      </c>
      <c r="K35" s="173"/>
      <c r="L35" s="173"/>
    </row>
    <row r="36" s="121" customFormat="1" ht="35.1" customHeight="1" spans="1:13">
      <c r="A36" s="233" t="s">
        <v>173</v>
      </c>
      <c r="B36" s="187">
        <f>B7+B8+B14+B20+B21+B22+B23</f>
        <v>12867</v>
      </c>
      <c r="C36" s="187">
        <f>C7+C8+C14+C20+C21</f>
        <v>19961</v>
      </c>
      <c r="D36" s="187">
        <f>D7+D8+D14+D20+D21+D23</f>
        <v>6916</v>
      </c>
      <c r="E36" s="188">
        <f>(D36-B36)/B36*100</f>
        <v>-46.2500971477423</v>
      </c>
      <c r="F36" s="188">
        <f>D36/C36*100</f>
        <v>34.6475627473573</v>
      </c>
      <c r="G36" s="196" t="s">
        <v>174</v>
      </c>
      <c r="H36" s="234">
        <v>653</v>
      </c>
      <c r="I36" s="234">
        <v>4047</v>
      </c>
      <c r="J36" s="234"/>
      <c r="K36" s="173">
        <f t="shared" si="2"/>
        <v>-100</v>
      </c>
      <c r="L36" s="173">
        <f t="shared" si="3"/>
        <v>0</v>
      </c>
    </row>
    <row r="37" s="121" customFormat="1" ht="30" customHeight="1" spans="1:13">
      <c r="A37" s="229" t="s">
        <v>175</v>
      </c>
      <c r="B37" s="187">
        <f>B38+B39</f>
        <v>2312</v>
      </c>
      <c r="C37" s="187">
        <f>C38+C39</f>
        <v>644</v>
      </c>
      <c r="D37" s="187">
        <f>D38+D39</f>
        <v>6061</v>
      </c>
      <c r="E37" s="188">
        <f>(D37-B37)/B37*100</f>
        <v>162.153979238754</v>
      </c>
      <c r="F37" s="188">
        <f>D37/C37*100</f>
        <v>941.149068322981</v>
      </c>
      <c r="G37" s="235" t="s">
        <v>176</v>
      </c>
      <c r="H37" s="172">
        <v>24</v>
      </c>
      <c r="I37" s="172">
        <v>0</v>
      </c>
      <c r="J37" s="187"/>
      <c r="K37" s="173">
        <f t="shared" si="2"/>
        <v>-100</v>
      </c>
      <c r="L37" s="173"/>
    </row>
    <row r="38" s="121" customFormat="1" ht="33" customHeight="1" spans="1:13">
      <c r="A38" s="229" t="s">
        <v>177</v>
      </c>
      <c r="B38" s="230">
        <v>2312</v>
      </c>
      <c r="C38" s="187">
        <v>644</v>
      </c>
      <c r="D38" s="187">
        <v>6061</v>
      </c>
      <c r="E38" s="188">
        <f>(D38-B38)/B38*100</f>
        <v>162.153979238754</v>
      </c>
      <c r="F38" s="188">
        <f>D38/C38*100</f>
        <v>941.149068322981</v>
      </c>
      <c r="G38" s="236" t="s">
        <v>178</v>
      </c>
      <c r="H38" s="172">
        <f>H7+H8+H25+H32+H36+H37+H30</f>
        <v>24987</v>
      </c>
      <c r="I38" s="172">
        <f>I7+I8+I25+I32+I36+I37+I30</f>
        <v>38719</v>
      </c>
      <c r="J38" s="231">
        <f>J7+J8+J25+J32+J36+J37+J30</f>
        <v>36031</v>
      </c>
      <c r="K38" s="173">
        <f t="shared" si="2"/>
        <v>44.1989834714051</v>
      </c>
      <c r="L38" s="173">
        <f t="shared" si="3"/>
        <v>93.0576719440068</v>
      </c>
    </row>
    <row r="39" s="121" customFormat="1" ht="35.1" customHeight="1" spans="1:13">
      <c r="A39" s="229" t="s">
        <v>179</v>
      </c>
      <c r="B39" s="230"/>
      <c r="C39" s="187"/>
      <c r="D39" s="187"/>
      <c r="E39" s="191"/>
      <c r="F39" s="188"/>
      <c r="G39" s="236" t="s">
        <v>180</v>
      </c>
      <c r="H39" s="172">
        <v>783</v>
      </c>
      <c r="I39" s="172"/>
      <c r="J39" s="231"/>
      <c r="K39" s="173">
        <f t="shared" si="2"/>
        <v>-100</v>
      </c>
      <c r="L39" s="173"/>
    </row>
    <row r="40" s="121" customFormat="1" ht="35.1" customHeight="1" spans="1:13">
      <c r="A40" s="229" t="s">
        <v>181</v>
      </c>
      <c r="B40" s="200">
        <v>17048</v>
      </c>
      <c r="C40" s="187">
        <v>18114</v>
      </c>
      <c r="D40" s="187">
        <v>16710</v>
      </c>
      <c r="E40" s="188">
        <f>(D40-B40)/B40*100</f>
        <v>-1.98263725950258</v>
      </c>
      <c r="F40" s="188">
        <f>D40/C40*100</f>
        <v>92.2490891023518</v>
      </c>
      <c r="G40" s="236" t="s">
        <v>182</v>
      </c>
      <c r="H40" s="237">
        <v>12539</v>
      </c>
      <c r="I40" s="181"/>
      <c r="J40" s="187">
        <f>70330</f>
        <v>70330</v>
      </c>
      <c r="K40" s="173">
        <f t="shared" si="2"/>
        <v>460.890023127841</v>
      </c>
      <c r="L40" s="173"/>
    </row>
    <row r="41" s="121" customFormat="1" ht="24" customHeight="1" spans="1:13">
      <c r="A41" s="229" t="s">
        <v>183</v>
      </c>
      <c r="B41" s="230">
        <v>783</v>
      </c>
      <c r="C41" s="187"/>
      <c r="D41" s="187"/>
      <c r="E41" s="188">
        <f>(D41-B41)/B41*100</f>
        <v>-100</v>
      </c>
      <c r="F41" s="188"/>
      <c r="G41" s="238" t="s">
        <v>184</v>
      </c>
      <c r="H41" s="231">
        <f>H38+H39+H40</f>
        <v>38309</v>
      </c>
      <c r="I41" s="231">
        <f>I38+I39+I40</f>
        <v>38719</v>
      </c>
      <c r="J41" s="231">
        <f>J38+J39+J40</f>
        <v>106361</v>
      </c>
      <c r="K41" s="173">
        <f t="shared" si="2"/>
        <v>177.639719126054</v>
      </c>
      <c r="L41" s="173">
        <f>J41/I41*100</f>
        <v>274.699759807846</v>
      </c>
    </row>
    <row r="42" s="121" customFormat="1" ht="27" customHeight="1" spans="1:13">
      <c r="A42" s="229" t="s">
        <v>185</v>
      </c>
      <c r="B42" s="231">
        <v>22009</v>
      </c>
      <c r="C42" s="187"/>
      <c r="D42" s="187">
        <f>87292+5570</f>
        <v>92862</v>
      </c>
      <c r="E42" s="188">
        <f>(D42-B42)/B42*100</f>
        <v>321.927393339089</v>
      </c>
      <c r="F42" s="188"/>
      <c r="G42" s="238" t="s">
        <v>186</v>
      </c>
      <c r="H42" s="231">
        <f>B43-H41</f>
        <v>16710</v>
      </c>
      <c r="I42" s="231">
        <f>C43-I41</f>
        <v>0</v>
      </c>
      <c r="J42" s="231">
        <f>D43-J41</f>
        <v>16188</v>
      </c>
      <c r="K42" s="173">
        <f t="shared" si="2"/>
        <v>-3.12387791741472</v>
      </c>
      <c r="L42" s="173"/>
    </row>
    <row r="43" ht="34" customHeight="1" spans="1:13">
      <c r="A43" s="229" t="s">
        <v>187</v>
      </c>
      <c r="B43" s="231">
        <f>B36+B37+B40+B41+B42</f>
        <v>55019</v>
      </c>
      <c r="C43" s="187">
        <f>C36+C37+C40+C41</f>
        <v>38719</v>
      </c>
      <c r="D43" s="231">
        <f>D36+D37+D40+D41+D42</f>
        <v>122549</v>
      </c>
      <c r="E43" s="188">
        <f>(D43-B43)/B43*100</f>
        <v>122.739417292208</v>
      </c>
      <c r="F43" s="188">
        <f>D43/C43*100</f>
        <v>316.508690823627</v>
      </c>
      <c r="G43" s="238" t="s">
        <v>188</v>
      </c>
      <c r="H43" s="205">
        <f>H41+H42</f>
        <v>55019</v>
      </c>
      <c r="I43" s="205">
        <f>I41+I42</f>
        <v>38719</v>
      </c>
      <c r="J43" s="205">
        <f>J41+J42</f>
        <v>122549</v>
      </c>
      <c r="K43" s="173">
        <f t="shared" si="2"/>
        <v>122.739417292208</v>
      </c>
      <c r="L43" s="173">
        <f>J43/I43*100</f>
        <v>316.508690823627</v>
      </c>
      <c r="M43" s="121"/>
    </row>
    <row r="44" ht="12.75" spans="1:13">
      <c r="M44" s="121"/>
    </row>
  </sheetData>
  <autoFilter xmlns:etc="http://www.wps.cn/officeDocument/2017/etCustomData" ref="A6:L48" etc:filterBottomFollowUsedRange="0">
    <extLst/>
  </autoFilter>
  <mergeCells count="18">
    <mergeCell ref="A2:L2"/>
    <mergeCell ref="J3:L3"/>
    <mergeCell ref="A4:F4"/>
    <mergeCell ref="G4:L4"/>
    <mergeCell ref="D5:F5"/>
    <mergeCell ref="J5:L5"/>
    <mergeCell ref="A5:A6"/>
    <mergeCell ref="A8:A13"/>
    <mergeCell ref="B5:B6"/>
    <mergeCell ref="B8:B13"/>
    <mergeCell ref="C5:C6"/>
    <mergeCell ref="C8:C13"/>
    <mergeCell ref="D8:D13"/>
    <mergeCell ref="E8:E13"/>
    <mergeCell ref="F8:F13"/>
    <mergeCell ref="G5:G6"/>
    <mergeCell ref="H5:H6"/>
    <mergeCell ref="I5:I6"/>
  </mergeCells>
  <printOptions horizontalCentered="1" verticalCentered="1"/>
  <pageMargins left="0.156944444444444" right="0.156944444444444" top="0.393055555555556" bottom="0.590277777777778" header="0.118055555555556" footer="0.314583333333333"/>
  <pageSetup paperSize="9" scale="71" fitToHeight="0" orientation="landscape" useFirstPageNumber="1"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showGridLines="0" showZeros="0" workbookViewId="0">
      <pane xSplit="1" ySplit="5" topLeftCell="B6" activePane="bottomRight" state="frozen"/>
      <selection/>
      <selection pane="topRight"/>
      <selection pane="bottomLeft"/>
      <selection pane="bottomRight" activeCell="C15" sqref="C15"/>
    </sheetView>
  </sheetViews>
  <sheetFormatPr defaultColWidth="9.33333333333333" defaultRowHeight="20.1" customHeight="1"/>
  <cols>
    <col min="1" max="1" width="34.8333333333333" style="80" customWidth="1"/>
    <col min="2" max="7" width="16.8333333333333" style="81" customWidth="1"/>
    <col min="8" max="8" width="15.3333333333333" style="81" customWidth="1"/>
    <col min="9" max="9" width="15.6666666666667" style="81" customWidth="1"/>
    <col min="10" max="10" width="16.8333333333333" style="81" customWidth="1"/>
    <col min="11" max="11" width="14.1666666666667" style="81" customWidth="1"/>
    <col min="12" max="12" width="18.3333333333333" style="81" customWidth="1"/>
    <col min="13" max="13" width="17" style="81" customWidth="1"/>
    <col min="14" max="14" width="12.3333333333333" style="82" customWidth="1"/>
    <col min="15" max="16384" width="9.33333333333333" style="75"/>
  </cols>
  <sheetData>
    <row r="1" s="74" customFormat="1" ht="21" customHeight="1" spans="1:14">
      <c r="A1" s="83" t="s">
        <v>189</v>
      </c>
      <c r="B1" s="84"/>
      <c r="C1" s="84"/>
      <c r="D1" s="84"/>
      <c r="E1" s="84"/>
      <c r="F1" s="84"/>
      <c r="G1" s="84"/>
      <c r="H1" s="84"/>
      <c r="I1" s="84"/>
      <c r="J1" s="84"/>
      <c r="K1" s="84"/>
      <c r="L1" s="84"/>
      <c r="M1" s="84"/>
      <c r="N1" s="85"/>
    </row>
    <row r="2" s="75" customFormat="1" ht="45" customHeight="1" spans="1:14">
      <c r="A2" s="7" t="s">
        <v>190</v>
      </c>
      <c r="B2" s="7"/>
      <c r="C2" s="7"/>
      <c r="D2" s="7"/>
      <c r="E2" s="7"/>
      <c r="F2" s="7"/>
      <c r="G2" s="7"/>
      <c r="H2" s="7"/>
      <c r="I2" s="7"/>
      <c r="J2" s="7"/>
      <c r="K2" s="7"/>
      <c r="L2" s="7"/>
      <c r="M2" s="7"/>
      <c r="N2" s="7"/>
    </row>
    <row r="3" s="76" customFormat="1" ht="22.5" customHeight="1" spans="1:14">
      <c r="A3" s="86" t="s">
        <v>191</v>
      </c>
      <c r="B3" s="87"/>
      <c r="C3" s="87"/>
      <c r="D3" s="87"/>
      <c r="E3" s="88"/>
      <c r="F3" s="87"/>
      <c r="G3" s="87"/>
      <c r="H3" s="89"/>
      <c r="I3" s="89"/>
      <c r="J3" s="89"/>
      <c r="K3" s="90" t="s">
        <v>192</v>
      </c>
      <c r="L3" s="90"/>
      <c r="M3" s="90"/>
      <c r="N3" s="91"/>
    </row>
    <row r="4" s="77" customFormat="1" ht="28" customHeight="1" spans="1:14">
      <c r="A4" s="92" t="s">
        <v>193</v>
      </c>
      <c r="B4" s="93" t="s">
        <v>194</v>
      </c>
      <c r="C4" s="93"/>
      <c r="D4" s="93"/>
      <c r="E4" s="93" t="s">
        <v>195</v>
      </c>
      <c r="F4" s="93"/>
      <c r="G4" s="93"/>
      <c r="H4" s="93" t="s">
        <v>196</v>
      </c>
      <c r="I4" s="93"/>
      <c r="J4" s="93"/>
      <c r="K4" s="93" t="s">
        <v>197</v>
      </c>
      <c r="L4" s="93"/>
      <c r="M4" s="93"/>
      <c r="N4" s="94" t="s">
        <v>198</v>
      </c>
    </row>
    <row r="5" s="77" customFormat="1" ht="88" customHeight="1" spans="1:14">
      <c r="A5" s="92"/>
      <c r="B5" s="92" t="s">
        <v>199</v>
      </c>
      <c r="C5" s="92" t="s">
        <v>200</v>
      </c>
      <c r="D5" s="92" t="s">
        <v>201</v>
      </c>
      <c r="E5" s="92" t="s">
        <v>199</v>
      </c>
      <c r="F5" s="92" t="s">
        <v>200</v>
      </c>
      <c r="G5" s="92" t="s">
        <v>201</v>
      </c>
      <c r="H5" s="92" t="s">
        <v>199</v>
      </c>
      <c r="I5" s="92" t="s">
        <v>200</v>
      </c>
      <c r="J5" s="92" t="s">
        <v>201</v>
      </c>
      <c r="K5" s="92" t="s">
        <v>199</v>
      </c>
      <c r="L5" s="92" t="s">
        <v>200</v>
      </c>
      <c r="M5" s="92" t="s">
        <v>201</v>
      </c>
      <c r="N5" s="95"/>
    </row>
    <row r="6" s="78" customFormat="1" ht="24.95" customHeight="1" spans="1:14">
      <c r="A6" s="96" t="s">
        <v>202</v>
      </c>
      <c r="B6" s="97">
        <f t="shared" ref="B6:B21" si="0">C6+D6</f>
        <v>38358</v>
      </c>
      <c r="C6" s="97">
        <f t="shared" ref="C6:G6" si="1">SUM(C7:C13)</f>
        <v>10078</v>
      </c>
      <c r="D6" s="97">
        <f t="shared" si="1"/>
        <v>28280</v>
      </c>
      <c r="E6" s="97">
        <f t="shared" ref="E6:E21" si="2">F6+G6</f>
        <v>45087</v>
      </c>
      <c r="F6" s="97">
        <f t="shared" si="1"/>
        <v>15197</v>
      </c>
      <c r="G6" s="97">
        <f t="shared" si="1"/>
        <v>29890</v>
      </c>
      <c r="H6" s="98">
        <f t="shared" ref="H6:H21" si="3">I6+J6</f>
        <v>53116</v>
      </c>
      <c r="I6" s="98">
        <f>SUM(I7:I13)</f>
        <v>22740</v>
      </c>
      <c r="J6" s="98">
        <f>SUM(J7:J13)</f>
        <v>30376</v>
      </c>
      <c r="K6" s="98">
        <f t="shared" ref="K6:K21" si="4">L6+M6</f>
        <v>8029</v>
      </c>
      <c r="L6" s="98">
        <f>SUM(L7:L13)</f>
        <v>7543</v>
      </c>
      <c r="M6" s="98">
        <f>SUM(M7:M13)</f>
        <v>486</v>
      </c>
      <c r="N6" s="99">
        <f>K6/E6*100</f>
        <v>17.8077938208353</v>
      </c>
    </row>
    <row r="7" s="78" customFormat="1" ht="45" customHeight="1" spans="1:14">
      <c r="A7" s="100" t="s">
        <v>203</v>
      </c>
      <c r="B7" s="101">
        <f t="shared" si="0"/>
        <v>20304</v>
      </c>
      <c r="C7" s="101">
        <v>5110</v>
      </c>
      <c r="D7" s="101">
        <v>15194</v>
      </c>
      <c r="E7" s="101">
        <f t="shared" si="2"/>
        <v>16446</v>
      </c>
      <c r="F7" s="101">
        <v>3851</v>
      </c>
      <c r="G7" s="101">
        <v>12595</v>
      </c>
      <c r="H7" s="102">
        <f t="shared" si="3"/>
        <v>20230</v>
      </c>
      <c r="I7" s="102">
        <v>6075</v>
      </c>
      <c r="J7" s="101">
        <v>14155</v>
      </c>
      <c r="K7" s="103">
        <f t="shared" si="4"/>
        <v>3784</v>
      </c>
      <c r="L7" s="103">
        <f t="shared" ref="L7:L13" si="5">I7-F7</f>
        <v>2224</v>
      </c>
      <c r="M7" s="103">
        <f t="shared" ref="M7:M13" si="6">J7-G7</f>
        <v>1560</v>
      </c>
      <c r="N7" s="104">
        <f t="shared" ref="N7:N21" si="7">(H7-E7)/E7*100</f>
        <v>23.0086343183753</v>
      </c>
    </row>
    <row r="8" s="78" customFormat="1" ht="33" customHeight="1" spans="1:14">
      <c r="A8" s="100" t="s">
        <v>204</v>
      </c>
      <c r="B8" s="101">
        <f t="shared" si="0"/>
        <v>0</v>
      </c>
      <c r="C8" s="101"/>
      <c r="D8" s="105"/>
      <c r="E8" s="101">
        <f t="shared" si="2"/>
        <v>0</v>
      </c>
      <c r="F8" s="101"/>
      <c r="G8" s="101"/>
      <c r="H8" s="102">
        <f t="shared" si="3"/>
        <v>0</v>
      </c>
      <c r="I8" s="102"/>
      <c r="J8" s="101"/>
      <c r="K8" s="103">
        <f t="shared" si="4"/>
        <v>0</v>
      </c>
      <c r="L8" s="103">
        <f t="shared" si="5"/>
        <v>0</v>
      </c>
      <c r="M8" s="103">
        <f t="shared" si="6"/>
        <v>0</v>
      </c>
      <c r="N8" s="104"/>
    </row>
    <row r="9" s="78" customFormat="1" ht="24.95" customHeight="1" spans="1:14">
      <c r="A9" s="100" t="s">
        <v>205</v>
      </c>
      <c r="B9" s="101">
        <f t="shared" si="0"/>
        <v>106</v>
      </c>
      <c r="C9" s="101">
        <v>75</v>
      </c>
      <c r="D9" s="105">
        <v>31</v>
      </c>
      <c r="E9" s="101">
        <f t="shared" si="2"/>
        <v>135</v>
      </c>
      <c r="F9" s="101">
        <v>100</v>
      </c>
      <c r="G9" s="101">
        <v>35</v>
      </c>
      <c r="H9" s="102">
        <f t="shared" si="3"/>
        <v>131</v>
      </c>
      <c r="I9" s="102">
        <v>110</v>
      </c>
      <c r="J9" s="101">
        <v>21</v>
      </c>
      <c r="K9" s="103">
        <f t="shared" si="4"/>
        <v>-4</v>
      </c>
      <c r="L9" s="103">
        <f t="shared" si="5"/>
        <v>10</v>
      </c>
      <c r="M9" s="103">
        <f t="shared" si="6"/>
        <v>-14</v>
      </c>
      <c r="N9" s="104">
        <f t="shared" si="7"/>
        <v>-2.96296296296296</v>
      </c>
    </row>
    <row r="10" s="78" customFormat="1" ht="32.1" customHeight="1" spans="1:14">
      <c r="A10" s="106" t="s">
        <v>206</v>
      </c>
      <c r="B10" s="101">
        <f t="shared" si="0"/>
        <v>16935</v>
      </c>
      <c r="C10" s="101">
        <v>4228</v>
      </c>
      <c r="D10" s="101">
        <v>12707</v>
      </c>
      <c r="E10" s="101">
        <f t="shared" si="2"/>
        <v>27782</v>
      </c>
      <c r="F10" s="101">
        <v>10882</v>
      </c>
      <c r="G10" s="101">
        <v>16900</v>
      </c>
      <c r="H10" s="102">
        <f t="shared" si="3"/>
        <v>31604</v>
      </c>
      <c r="I10" s="102">
        <v>15704</v>
      </c>
      <c r="J10" s="101">
        <v>15900</v>
      </c>
      <c r="K10" s="103">
        <f t="shared" si="4"/>
        <v>3822</v>
      </c>
      <c r="L10" s="103">
        <f t="shared" si="5"/>
        <v>4822</v>
      </c>
      <c r="M10" s="103">
        <f t="shared" si="6"/>
        <v>-1000</v>
      </c>
      <c r="N10" s="104">
        <f t="shared" si="7"/>
        <v>13.7571089194442</v>
      </c>
    </row>
    <row r="11" s="79" customFormat="1" ht="27" customHeight="1" spans="1:14">
      <c r="A11" s="107" t="s">
        <v>207</v>
      </c>
      <c r="B11" s="101">
        <f t="shared" si="0"/>
        <v>558</v>
      </c>
      <c r="C11" s="101">
        <v>558</v>
      </c>
      <c r="D11" s="105"/>
      <c r="E11" s="101">
        <f t="shared" si="2"/>
        <v>319</v>
      </c>
      <c r="F11" s="101">
        <v>319</v>
      </c>
      <c r="G11" s="101"/>
      <c r="H11" s="102">
        <f t="shared" si="3"/>
        <v>301</v>
      </c>
      <c r="I11" s="102">
        <v>301</v>
      </c>
      <c r="J11" s="101"/>
      <c r="K11" s="103">
        <f t="shared" si="4"/>
        <v>-18</v>
      </c>
      <c r="L11" s="103">
        <f t="shared" si="5"/>
        <v>-18</v>
      </c>
      <c r="M11" s="103">
        <f t="shared" si="6"/>
        <v>0</v>
      </c>
      <c r="N11" s="104">
        <f t="shared" si="7"/>
        <v>-5.64263322884013</v>
      </c>
    </row>
    <row r="12" s="79" customFormat="1" ht="26.25" customHeight="1" spans="1:14">
      <c r="A12" s="106" t="s">
        <v>208</v>
      </c>
      <c r="B12" s="108">
        <f t="shared" si="0"/>
        <v>372</v>
      </c>
      <c r="C12" s="108">
        <v>24</v>
      </c>
      <c r="D12" s="101">
        <v>348</v>
      </c>
      <c r="E12" s="101">
        <f t="shared" si="2"/>
        <v>385</v>
      </c>
      <c r="F12" s="101">
        <v>25</v>
      </c>
      <c r="G12" s="101">
        <v>360</v>
      </c>
      <c r="H12" s="102">
        <f t="shared" si="3"/>
        <v>350</v>
      </c>
      <c r="I12" s="101">
        <v>50</v>
      </c>
      <c r="J12" s="101">
        <v>300</v>
      </c>
      <c r="K12" s="103">
        <f t="shared" si="4"/>
        <v>-35</v>
      </c>
      <c r="L12" s="103">
        <f t="shared" si="5"/>
        <v>25</v>
      </c>
      <c r="M12" s="103">
        <f t="shared" si="6"/>
        <v>-60</v>
      </c>
      <c r="N12" s="104">
        <f t="shared" si="7"/>
        <v>-9.09090909090909</v>
      </c>
    </row>
    <row r="13" s="79" customFormat="1" ht="26.25" customHeight="1" spans="1:14">
      <c r="A13" s="106" t="s">
        <v>209</v>
      </c>
      <c r="B13" s="101">
        <f t="shared" si="0"/>
        <v>83</v>
      </c>
      <c r="C13" s="101">
        <v>83</v>
      </c>
      <c r="D13" s="105"/>
      <c r="E13" s="101">
        <f t="shared" si="2"/>
        <v>20</v>
      </c>
      <c r="F13" s="101">
        <v>20</v>
      </c>
      <c r="G13" s="101"/>
      <c r="H13" s="102">
        <f t="shared" si="3"/>
        <v>500</v>
      </c>
      <c r="I13" s="101">
        <v>500</v>
      </c>
      <c r="J13" s="101"/>
      <c r="K13" s="103">
        <f t="shared" si="4"/>
        <v>480</v>
      </c>
      <c r="L13" s="103">
        <f t="shared" si="5"/>
        <v>480</v>
      </c>
      <c r="M13" s="103">
        <f t="shared" si="6"/>
        <v>0</v>
      </c>
      <c r="N13" s="104">
        <f t="shared" si="7"/>
        <v>2400</v>
      </c>
    </row>
    <row r="14" s="78" customFormat="1" ht="24.95" customHeight="1" spans="1:14">
      <c r="A14" s="96" t="s">
        <v>210</v>
      </c>
      <c r="B14" s="97">
        <f t="shared" si="0"/>
        <v>38020</v>
      </c>
      <c r="C14" s="97">
        <f t="shared" ref="C14:G14" si="8">SUM(C15:C18)</f>
        <v>10250</v>
      </c>
      <c r="D14" s="97">
        <f t="shared" si="8"/>
        <v>27770</v>
      </c>
      <c r="E14" s="97">
        <f t="shared" si="2"/>
        <v>41539</v>
      </c>
      <c r="F14" s="97">
        <f t="shared" si="8"/>
        <v>11671</v>
      </c>
      <c r="G14" s="97">
        <f t="shared" si="8"/>
        <v>29868</v>
      </c>
      <c r="H14" s="98">
        <f t="shared" si="3"/>
        <v>40997</v>
      </c>
      <c r="I14" s="98">
        <f>SUM(I15:I18)</f>
        <v>11210</v>
      </c>
      <c r="J14" s="98">
        <f>SUM(J15:J18)</f>
        <v>29787</v>
      </c>
      <c r="K14" s="98">
        <f t="shared" si="4"/>
        <v>-542</v>
      </c>
      <c r="L14" s="98">
        <f>SUM(L15:L18)</f>
        <v>-461</v>
      </c>
      <c r="M14" s="98">
        <f>SUM(M15:M18)</f>
        <v>-81</v>
      </c>
      <c r="N14" s="99">
        <f t="shared" si="7"/>
        <v>-1.30479790076795</v>
      </c>
    </row>
    <row r="15" s="79" customFormat="1" ht="34.5" customHeight="1" spans="1:14">
      <c r="A15" s="100" t="s">
        <v>211</v>
      </c>
      <c r="B15" s="101">
        <f t="shared" si="0"/>
        <v>37935</v>
      </c>
      <c r="C15" s="101">
        <v>10226</v>
      </c>
      <c r="D15" s="109">
        <v>27709</v>
      </c>
      <c r="E15" s="101">
        <f t="shared" si="2"/>
        <v>41311</v>
      </c>
      <c r="F15" s="101">
        <v>11511</v>
      </c>
      <c r="G15" s="101">
        <v>29800</v>
      </c>
      <c r="H15" s="109">
        <f t="shared" si="3"/>
        <v>40750</v>
      </c>
      <c r="I15" s="101">
        <v>11050</v>
      </c>
      <c r="J15" s="101">
        <v>29700</v>
      </c>
      <c r="K15" s="103">
        <f t="shared" si="4"/>
        <v>-561</v>
      </c>
      <c r="L15" s="105">
        <f>I15-F15</f>
        <v>-461</v>
      </c>
      <c r="M15" s="105">
        <f t="shared" ref="M15:M21" si="9">J15-G15</f>
        <v>-100</v>
      </c>
      <c r="N15" s="104">
        <f t="shared" si="7"/>
        <v>-1.35799181815981</v>
      </c>
    </row>
    <row r="16" s="79" customFormat="1" ht="30.95" customHeight="1" spans="1:14">
      <c r="A16" s="110" t="s">
        <v>212</v>
      </c>
      <c r="B16" s="101">
        <f t="shared" si="0"/>
        <v>0</v>
      </c>
      <c r="C16" s="101"/>
      <c r="D16" s="109"/>
      <c r="E16" s="101">
        <f t="shared" si="2"/>
        <v>120</v>
      </c>
      <c r="F16" s="101">
        <v>120</v>
      </c>
      <c r="G16" s="101"/>
      <c r="H16" s="102">
        <f t="shared" si="3"/>
        <v>120</v>
      </c>
      <c r="I16" s="102">
        <v>120</v>
      </c>
      <c r="J16" s="101"/>
      <c r="K16" s="103">
        <f t="shared" si="4"/>
        <v>0</v>
      </c>
      <c r="L16" s="105">
        <f>I16-F16</f>
        <v>0</v>
      </c>
      <c r="M16" s="105">
        <f t="shared" si="9"/>
        <v>0</v>
      </c>
      <c r="N16" s="104">
        <f t="shared" si="7"/>
        <v>0</v>
      </c>
    </row>
    <row r="17" s="79" customFormat="1" ht="26.25" customHeight="1" spans="1:14">
      <c r="A17" s="110" t="s">
        <v>213</v>
      </c>
      <c r="B17" s="101">
        <f t="shared" si="0"/>
        <v>27</v>
      </c>
      <c r="C17" s="101">
        <v>12</v>
      </c>
      <c r="D17" s="109">
        <v>15</v>
      </c>
      <c r="E17" s="101">
        <f t="shared" si="2"/>
        <v>33</v>
      </c>
      <c r="F17" s="101">
        <v>20</v>
      </c>
      <c r="G17" s="101">
        <v>13</v>
      </c>
      <c r="H17" s="102">
        <f t="shared" si="3"/>
        <v>36</v>
      </c>
      <c r="I17" s="102">
        <v>20</v>
      </c>
      <c r="J17" s="101">
        <v>16</v>
      </c>
      <c r="K17" s="103">
        <f t="shared" si="4"/>
        <v>3</v>
      </c>
      <c r="L17" s="105">
        <f>I17-F17</f>
        <v>0</v>
      </c>
      <c r="M17" s="105">
        <f t="shared" si="9"/>
        <v>3</v>
      </c>
      <c r="N17" s="104">
        <f t="shared" si="7"/>
        <v>9.09090909090909</v>
      </c>
    </row>
    <row r="18" s="79" customFormat="1" ht="26.25" customHeight="1" spans="1:14">
      <c r="A18" s="110" t="s">
        <v>214</v>
      </c>
      <c r="B18" s="101">
        <f t="shared" si="0"/>
        <v>58</v>
      </c>
      <c r="C18" s="101">
        <v>12</v>
      </c>
      <c r="D18" s="109">
        <v>46</v>
      </c>
      <c r="E18" s="101">
        <f t="shared" si="2"/>
        <v>75</v>
      </c>
      <c r="F18" s="101">
        <v>20</v>
      </c>
      <c r="G18" s="101">
        <v>55</v>
      </c>
      <c r="H18" s="102">
        <f t="shared" si="3"/>
        <v>91</v>
      </c>
      <c r="I18" s="102">
        <v>20</v>
      </c>
      <c r="J18" s="101">
        <v>71</v>
      </c>
      <c r="K18" s="103">
        <f t="shared" si="4"/>
        <v>16</v>
      </c>
      <c r="L18" s="105">
        <f>I18-F18</f>
        <v>0</v>
      </c>
      <c r="M18" s="105">
        <f t="shared" si="9"/>
        <v>16</v>
      </c>
      <c r="N18" s="104">
        <f t="shared" si="7"/>
        <v>21.3333333333333</v>
      </c>
    </row>
    <row r="19" s="79" customFormat="1" ht="45" customHeight="1" spans="1:14">
      <c r="A19" s="96" t="s">
        <v>215</v>
      </c>
      <c r="B19" s="97">
        <f t="shared" si="0"/>
        <v>22337</v>
      </c>
      <c r="C19" s="97">
        <v>20961</v>
      </c>
      <c r="D19" s="97">
        <v>1376</v>
      </c>
      <c r="E19" s="97">
        <f t="shared" si="2"/>
        <v>22034</v>
      </c>
      <c r="F19" s="97">
        <v>20749</v>
      </c>
      <c r="G19" s="97">
        <v>1285</v>
      </c>
      <c r="H19" s="98">
        <f t="shared" si="3"/>
        <v>22675</v>
      </c>
      <c r="I19" s="111">
        <v>20789</v>
      </c>
      <c r="J19" s="98">
        <v>1886</v>
      </c>
      <c r="K19" s="98">
        <f t="shared" si="4"/>
        <v>641</v>
      </c>
      <c r="L19" s="98">
        <f t="shared" ref="L15:L21" si="10">I19-F19</f>
        <v>40</v>
      </c>
      <c r="M19" s="98">
        <f t="shared" si="9"/>
        <v>601</v>
      </c>
      <c r="N19" s="99">
        <f t="shared" si="7"/>
        <v>2.90914041935191</v>
      </c>
    </row>
    <row r="20" s="79" customFormat="1" ht="30" customHeight="1" spans="1:14">
      <c r="A20" s="96" t="s">
        <v>216</v>
      </c>
      <c r="B20" s="97">
        <f t="shared" si="0"/>
        <v>338</v>
      </c>
      <c r="C20" s="97">
        <f t="shared" ref="C20:G20" si="11">C6-C14</f>
        <v>-172</v>
      </c>
      <c r="D20" s="97">
        <f t="shared" si="11"/>
        <v>510</v>
      </c>
      <c r="E20" s="97">
        <f t="shared" si="2"/>
        <v>3548</v>
      </c>
      <c r="F20" s="97">
        <f t="shared" si="11"/>
        <v>3526</v>
      </c>
      <c r="G20" s="97">
        <f t="shared" si="11"/>
        <v>22</v>
      </c>
      <c r="H20" s="111">
        <f t="shared" si="3"/>
        <v>12119</v>
      </c>
      <c r="I20" s="111">
        <f>I6-I14</f>
        <v>11530</v>
      </c>
      <c r="J20" s="111">
        <f>J6-J14</f>
        <v>589</v>
      </c>
      <c r="K20" s="98">
        <f t="shared" si="4"/>
        <v>8571</v>
      </c>
      <c r="L20" s="98">
        <f t="shared" si="10"/>
        <v>8004</v>
      </c>
      <c r="M20" s="98">
        <f t="shared" si="9"/>
        <v>567</v>
      </c>
      <c r="N20" s="99">
        <f t="shared" si="7"/>
        <v>241.572717023675</v>
      </c>
    </row>
    <row r="21" s="78" customFormat="1" ht="34" customHeight="1" spans="1:14">
      <c r="A21" s="96" t="s">
        <v>217</v>
      </c>
      <c r="B21" s="97">
        <f t="shared" si="0"/>
        <v>22675</v>
      </c>
      <c r="C21" s="111">
        <f t="shared" ref="C21:G21" si="12">C19+C20</f>
        <v>20789</v>
      </c>
      <c r="D21" s="111">
        <f t="shared" si="12"/>
        <v>1886</v>
      </c>
      <c r="E21" s="97">
        <f t="shared" si="2"/>
        <v>25582</v>
      </c>
      <c r="F21" s="111">
        <f t="shared" si="12"/>
        <v>24275</v>
      </c>
      <c r="G21" s="111">
        <f t="shared" si="12"/>
        <v>1307</v>
      </c>
      <c r="H21" s="97">
        <f t="shared" si="3"/>
        <v>34794</v>
      </c>
      <c r="I21" s="111">
        <f>I19+I20</f>
        <v>32319</v>
      </c>
      <c r="J21" s="111">
        <f>J19+J20</f>
        <v>2475</v>
      </c>
      <c r="K21" s="98">
        <f t="shared" si="4"/>
        <v>9212</v>
      </c>
      <c r="L21" s="98">
        <f t="shared" si="10"/>
        <v>8044</v>
      </c>
      <c r="M21" s="98">
        <f t="shared" si="9"/>
        <v>1168</v>
      </c>
      <c r="N21" s="99">
        <f t="shared" si="7"/>
        <v>36.0096943163162</v>
      </c>
    </row>
    <row r="22" s="75" customFormat="1" ht="51.95" customHeight="1" spans="1:14">
      <c r="A22" s="112"/>
      <c r="B22" s="112"/>
      <c r="C22" s="112"/>
      <c r="D22" s="112"/>
      <c r="E22" s="112"/>
      <c r="F22" s="112"/>
      <c r="G22" s="112"/>
      <c r="H22" s="112"/>
      <c r="I22" s="112"/>
      <c r="J22" s="112"/>
      <c r="K22" s="112"/>
      <c r="L22" s="112"/>
      <c r="M22" s="112"/>
      <c r="N22" s="113"/>
    </row>
    <row r="23" s="75" customFormat="1" ht="27" customHeight="1" spans="1:14">
      <c r="A23" s="114"/>
      <c r="B23" s="81"/>
      <c r="C23" s="81"/>
      <c r="D23" s="81"/>
      <c r="E23" s="81"/>
      <c r="F23" s="81"/>
      <c r="G23" s="81"/>
      <c r="H23" s="81"/>
      <c r="I23" s="81"/>
      <c r="J23" s="81"/>
      <c r="K23" s="81"/>
      <c r="L23" s="81"/>
      <c r="M23" s="81"/>
      <c r="N23" s="82"/>
    </row>
    <row r="24" s="75" customFormat="1" ht="24" customHeight="1" spans="1:14">
      <c r="A24" s="115"/>
      <c r="B24" s="81"/>
      <c r="C24" s="81"/>
      <c r="D24" s="81"/>
      <c r="E24" s="81"/>
      <c r="F24" s="81"/>
      <c r="G24" s="81"/>
      <c r="H24" s="81"/>
      <c r="I24" s="81"/>
      <c r="J24" s="81"/>
      <c r="K24" s="81"/>
      <c r="L24" s="81"/>
      <c r="M24" s="81"/>
      <c r="N24" s="82"/>
    </row>
    <row r="25" s="75" customFormat="1" ht="17.1" customHeight="1" spans="1:14">
      <c r="A25" s="116"/>
      <c r="B25" s="117"/>
      <c r="C25" s="117"/>
      <c r="D25" s="117"/>
      <c r="E25" s="117"/>
      <c r="F25" s="117"/>
      <c r="G25" s="117"/>
      <c r="H25" s="117"/>
      <c r="I25" s="117"/>
      <c r="J25" s="117"/>
      <c r="K25" s="117"/>
      <c r="L25" s="117"/>
      <c r="M25" s="117"/>
      <c r="N25" s="118"/>
    </row>
    <row r="26" s="75" customFormat="1" ht="48.95" customHeight="1" spans="1:14">
      <c r="A26" s="116"/>
      <c r="B26" s="117"/>
      <c r="C26" s="117"/>
      <c r="D26" s="117"/>
      <c r="E26" s="117"/>
      <c r="F26" s="117"/>
      <c r="G26" s="117"/>
      <c r="H26" s="117"/>
      <c r="I26" s="117"/>
      <c r="J26" s="117"/>
      <c r="K26" s="117"/>
      <c r="L26" s="117"/>
      <c r="M26" s="117"/>
      <c r="N26" s="118"/>
    </row>
  </sheetData>
  <mergeCells count="10">
    <mergeCell ref="A2:N2"/>
    <mergeCell ref="B3:E3"/>
    <mergeCell ref="K3:N3"/>
    <mergeCell ref="B4:D4"/>
    <mergeCell ref="E4:G4"/>
    <mergeCell ref="H4:J4"/>
    <mergeCell ref="K4:M4"/>
    <mergeCell ref="A22:N22"/>
    <mergeCell ref="N4:N5"/>
    <mergeCell ref="A25:N26"/>
  </mergeCells>
  <pageMargins left="0.156944444444444" right="0.156944444444444" top="0.393055555555556" bottom="0.590277777777778" header="0.118055555555556" footer="0.314583333333333"/>
  <pageSetup paperSize="9" scale="72" fitToHeight="0" orientation="landscape" useFirstPageNumber="1"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showGridLines="0" showZeros="0" workbookViewId="0">
      <pane xSplit="10" ySplit="9" topLeftCell="K10" activePane="bottomRight" state="frozen"/>
      <selection/>
      <selection pane="topRight"/>
      <selection pane="bottomLeft"/>
      <selection pane="bottomRight" activeCell="Q12" sqref="Q12"/>
    </sheetView>
  </sheetViews>
  <sheetFormatPr defaultColWidth="12" defaultRowHeight="15"/>
  <cols>
    <col min="1" max="1" width="36.5" style="45" customWidth="1"/>
    <col min="2" max="2" width="11.5" style="46" customWidth="1"/>
    <col min="3" max="3" width="10.8333333333333" style="45" customWidth="1"/>
    <col min="4" max="4" width="10.6666666666667" style="45" customWidth="1"/>
    <col min="5" max="5" width="9.5" style="45" customWidth="1"/>
    <col min="6" max="6" width="13.6666666666667" style="45" customWidth="1"/>
    <col min="7" max="7" width="13.3333333333333" style="47" customWidth="1"/>
    <col min="8" max="8" width="39" style="45" customWidth="1"/>
    <col min="9" max="9" width="10.3333333333333" style="46" customWidth="1"/>
    <col min="10" max="10" width="9" style="45" customWidth="1"/>
    <col min="11" max="11" width="11.1666666666667" style="45" customWidth="1"/>
    <col min="12" max="12" width="8.5" style="45" customWidth="1"/>
    <col min="13" max="13" width="13.8333333333333" style="45" customWidth="1"/>
    <col min="14" max="14" width="16" style="48" customWidth="1"/>
    <col min="15" max="16384" width="12" style="45"/>
  </cols>
  <sheetData>
    <row r="1" s="39" customFormat="1" ht="32.1" customHeight="1" spans="1:17">
      <c r="A1" s="49" t="s">
        <v>218</v>
      </c>
      <c r="B1" s="46"/>
      <c r="C1" s="45"/>
      <c r="D1" s="45"/>
      <c r="E1" s="45"/>
      <c r="F1" s="45"/>
      <c r="G1" s="47"/>
      <c r="H1" s="45"/>
      <c r="I1" s="46"/>
      <c r="J1" s="45"/>
      <c r="K1" s="45"/>
      <c r="L1" s="45"/>
      <c r="M1" s="45"/>
      <c r="N1" s="48"/>
      <c r="O1" s="45"/>
      <c r="P1" s="45"/>
    </row>
    <row r="2" s="40" customFormat="1" ht="44.25" customHeight="1" spans="1:17">
      <c r="A2" s="7" t="s">
        <v>219</v>
      </c>
      <c r="B2" s="7"/>
      <c r="C2" s="7"/>
      <c r="D2" s="7"/>
      <c r="E2" s="7"/>
      <c r="F2" s="7"/>
      <c r="G2" s="7"/>
      <c r="H2" s="7"/>
      <c r="I2" s="7"/>
      <c r="J2" s="7"/>
      <c r="K2" s="7"/>
      <c r="L2" s="7"/>
      <c r="M2" s="7"/>
      <c r="N2" s="7"/>
    </row>
    <row r="3" s="41" customFormat="1" ht="26.25" customHeight="1" spans="1:17">
      <c r="A3" s="50" t="s">
        <v>191</v>
      </c>
      <c r="B3" s="51"/>
      <c r="C3" s="50"/>
      <c r="D3" s="50"/>
      <c r="E3" s="50"/>
      <c r="F3" s="50"/>
      <c r="G3" s="52"/>
      <c r="H3" s="50"/>
      <c r="I3" s="51"/>
      <c r="J3" s="50"/>
      <c r="K3" s="53" t="s">
        <v>220</v>
      </c>
      <c r="L3" s="53"/>
      <c r="M3" s="53"/>
      <c r="N3" s="53"/>
      <c r="O3" s="53"/>
    </row>
    <row r="4" s="42" customFormat="1" ht="30.75" customHeight="1" spans="1:17">
      <c r="A4" s="54" t="s">
        <v>221</v>
      </c>
      <c r="B4" s="54"/>
      <c r="C4" s="54"/>
      <c r="D4" s="54"/>
      <c r="E4" s="54"/>
      <c r="F4" s="54"/>
      <c r="G4" s="54"/>
      <c r="H4" s="54" t="s">
        <v>222</v>
      </c>
      <c r="I4" s="54"/>
      <c r="J4" s="54"/>
      <c r="K4" s="54"/>
      <c r="L4" s="54"/>
      <c r="M4" s="54"/>
      <c r="N4" s="54"/>
      <c r="O4" s="45"/>
      <c r="P4" s="45"/>
      <c r="Q4" s="45"/>
    </row>
    <row r="5" s="42" customFormat="1" ht="30.75" customHeight="1" spans="1:17">
      <c r="A5" s="54" t="s">
        <v>223</v>
      </c>
      <c r="B5" s="54" t="s">
        <v>224</v>
      </c>
      <c r="C5" s="54" t="s">
        <v>195</v>
      </c>
      <c r="D5" s="54"/>
      <c r="E5" s="54" t="s">
        <v>225</v>
      </c>
      <c r="F5" s="54"/>
      <c r="G5" s="54"/>
      <c r="H5" s="54" t="s">
        <v>223</v>
      </c>
      <c r="I5" s="55" t="s">
        <v>224</v>
      </c>
      <c r="J5" s="54" t="s">
        <v>195</v>
      </c>
      <c r="K5" s="54"/>
      <c r="L5" s="54" t="s">
        <v>225</v>
      </c>
      <c r="M5" s="54"/>
      <c r="N5" s="54"/>
      <c r="O5" s="45"/>
      <c r="P5" s="45"/>
      <c r="Q5" s="45"/>
    </row>
    <row r="6" s="43" customFormat="1" ht="48" customHeight="1" spans="1:17">
      <c r="A6" s="54"/>
      <c r="B6" s="54"/>
      <c r="C6" s="56" t="s">
        <v>226</v>
      </c>
      <c r="D6" s="56" t="s">
        <v>227</v>
      </c>
      <c r="E6" s="56" t="s">
        <v>226</v>
      </c>
      <c r="F6" s="56" t="s">
        <v>197</v>
      </c>
      <c r="G6" s="57" t="s">
        <v>228</v>
      </c>
      <c r="H6" s="54"/>
      <c r="I6" s="58"/>
      <c r="J6" s="56" t="s">
        <v>226</v>
      </c>
      <c r="K6" s="56" t="s">
        <v>227</v>
      </c>
      <c r="L6" s="56" t="s">
        <v>226</v>
      </c>
      <c r="M6" s="56" t="s">
        <v>197</v>
      </c>
      <c r="N6" s="56" t="s">
        <v>228</v>
      </c>
      <c r="O6" s="45"/>
      <c r="P6" s="45"/>
      <c r="Q6" s="45"/>
    </row>
    <row r="7" s="43" customFormat="1" ht="30" customHeight="1" spans="1:17">
      <c r="A7" s="59" t="s">
        <v>229</v>
      </c>
      <c r="B7" s="60"/>
      <c r="C7" s="60">
        <v>520</v>
      </c>
      <c r="D7" s="61"/>
      <c r="E7" s="60">
        <v>2346</v>
      </c>
      <c r="F7" s="60">
        <f>E7-C7</f>
        <v>1826</v>
      </c>
      <c r="G7" s="62">
        <f>F7/C7*100</f>
        <v>351.153846153846</v>
      </c>
      <c r="H7" s="59" t="s">
        <v>230</v>
      </c>
      <c r="I7" s="63"/>
      <c r="J7" s="60"/>
      <c r="K7" s="60"/>
      <c r="L7" s="60"/>
      <c r="M7" s="60"/>
      <c r="N7" s="64"/>
      <c r="O7" s="45"/>
      <c r="P7" s="45"/>
      <c r="Q7" s="45"/>
    </row>
    <row r="8" s="43" customFormat="1" ht="30" customHeight="1" spans="1:17">
      <c r="A8" s="59" t="s">
        <v>231</v>
      </c>
      <c r="B8" s="60"/>
      <c r="C8" s="60"/>
      <c r="D8" s="65"/>
      <c r="E8" s="60"/>
      <c r="F8" s="60"/>
      <c r="G8" s="64"/>
      <c r="H8" s="59" t="s">
        <v>232</v>
      </c>
      <c r="I8" s="60"/>
      <c r="J8" s="60"/>
      <c r="K8" s="64"/>
      <c r="L8" s="60"/>
      <c r="M8" s="60">
        <f t="shared" ref="M8:M16" si="0">L8-J8</f>
        <v>0</v>
      </c>
      <c r="N8" s="64"/>
      <c r="O8" s="45"/>
      <c r="P8" s="45"/>
      <c r="Q8" s="45"/>
    </row>
    <row r="9" s="43" customFormat="1" ht="30" customHeight="1" spans="1:17">
      <c r="A9" s="66" t="s">
        <v>233</v>
      </c>
      <c r="B9" s="67"/>
      <c r="C9" s="67">
        <v>0</v>
      </c>
      <c r="D9" s="61"/>
      <c r="E9" s="68"/>
      <c r="F9" s="68">
        <f t="shared" ref="F9:F16" si="1">E9-C9</f>
        <v>0</v>
      </c>
      <c r="G9" s="61"/>
      <c r="H9" s="66" t="s">
        <v>234</v>
      </c>
      <c r="I9" s="67"/>
      <c r="J9" s="67"/>
      <c r="K9" s="62"/>
      <c r="L9" s="67"/>
      <c r="M9" s="67">
        <f t="shared" si="0"/>
        <v>0</v>
      </c>
      <c r="N9" s="62"/>
      <c r="O9" s="45"/>
      <c r="P9" s="45"/>
      <c r="Q9" s="45"/>
    </row>
    <row r="10" s="43" customFormat="1" ht="30" customHeight="1" spans="1:17">
      <c r="A10" s="66" t="s">
        <v>235</v>
      </c>
      <c r="B10" s="67"/>
      <c r="C10" s="67"/>
      <c r="D10" s="61"/>
      <c r="E10" s="67"/>
      <c r="F10" s="67">
        <f t="shared" si="1"/>
        <v>0</v>
      </c>
      <c r="G10" s="61"/>
      <c r="H10" s="66" t="s">
        <v>236</v>
      </c>
      <c r="I10" s="67"/>
      <c r="J10" s="67"/>
      <c r="K10" s="62"/>
      <c r="L10" s="67"/>
      <c r="M10" s="67">
        <f t="shared" si="0"/>
        <v>0</v>
      </c>
      <c r="N10" s="62"/>
      <c r="O10" s="45"/>
      <c r="P10" s="45"/>
      <c r="Q10" s="45"/>
    </row>
    <row r="11" s="43" customFormat="1" ht="30" customHeight="1" spans="1:17">
      <c r="A11" s="69" t="s">
        <v>237</v>
      </c>
      <c r="B11" s="68">
        <v>68</v>
      </c>
      <c r="C11" s="68">
        <v>40</v>
      </c>
      <c r="D11" s="61">
        <f>SUM(C11-B11)/B11*100</f>
        <v>-41.1764705882353</v>
      </c>
      <c r="E11" s="67">
        <v>69</v>
      </c>
      <c r="F11" s="60">
        <f t="shared" si="1"/>
        <v>29</v>
      </c>
      <c r="G11" s="62">
        <f>F11/C11*100</f>
        <v>72.5</v>
      </c>
      <c r="H11" s="66" t="s">
        <v>238</v>
      </c>
      <c r="I11" s="67"/>
      <c r="J11" s="67">
        <v>156</v>
      </c>
      <c r="K11" s="61"/>
      <c r="L11" s="68">
        <v>2346</v>
      </c>
      <c r="M11" s="67">
        <f t="shared" si="0"/>
        <v>2190</v>
      </c>
      <c r="N11" s="61">
        <f t="shared" ref="N11:N14" si="2">M11/J11*100</f>
        <v>1403.84615384615</v>
      </c>
      <c r="O11" s="45"/>
      <c r="P11" s="45"/>
      <c r="Q11" s="45"/>
    </row>
    <row r="12" s="43" customFormat="1" ht="30" customHeight="1" spans="1:17">
      <c r="A12" s="69" t="s">
        <v>239</v>
      </c>
      <c r="B12" s="68"/>
      <c r="C12" s="67"/>
      <c r="D12" s="61"/>
      <c r="E12" s="67"/>
      <c r="F12" s="67">
        <f t="shared" si="1"/>
        <v>0</v>
      </c>
      <c r="G12" s="62"/>
      <c r="H12" s="69" t="s">
        <v>240</v>
      </c>
      <c r="I12" s="67">
        <v>26</v>
      </c>
      <c r="J12" s="67">
        <v>237</v>
      </c>
      <c r="K12" s="61">
        <f>SUM(J12-I12)/I12*100</f>
        <v>811.538461538462</v>
      </c>
      <c r="L12" s="67">
        <v>5</v>
      </c>
      <c r="M12" s="67">
        <f t="shared" si="0"/>
        <v>-232</v>
      </c>
      <c r="N12" s="61">
        <f t="shared" si="2"/>
        <v>-97.8902953586498</v>
      </c>
      <c r="O12" s="45"/>
      <c r="P12" s="45"/>
      <c r="Q12" s="45"/>
    </row>
    <row r="13" s="43" customFormat="1" ht="30" customHeight="1" spans="1:17">
      <c r="A13" s="70"/>
      <c r="B13" s="67"/>
      <c r="C13" s="67"/>
      <c r="D13" s="61"/>
      <c r="E13" s="67"/>
      <c r="F13" s="67">
        <f t="shared" si="1"/>
        <v>0</v>
      </c>
      <c r="G13" s="61"/>
      <c r="H13" s="66" t="s">
        <v>241</v>
      </c>
      <c r="I13" s="67"/>
      <c r="J13" s="67">
        <v>364</v>
      </c>
      <c r="K13" s="61"/>
      <c r="L13" s="67"/>
      <c r="M13" s="67">
        <f t="shared" si="0"/>
        <v>-364</v>
      </c>
      <c r="N13" s="61">
        <f t="shared" si="2"/>
        <v>-100</v>
      </c>
      <c r="O13" s="45"/>
      <c r="P13" s="45"/>
      <c r="Q13" s="45"/>
    </row>
    <row r="14" s="43" customFormat="1" ht="30" customHeight="1" spans="1:17">
      <c r="A14" s="69" t="s">
        <v>242</v>
      </c>
      <c r="B14" s="71">
        <f>SUM(B7:B12)</f>
        <v>68</v>
      </c>
      <c r="C14" s="71">
        <f>SUM(C7:C12)</f>
        <v>560</v>
      </c>
      <c r="D14" s="62">
        <f>SUM(C14-B14)/B14*100</f>
        <v>723.529411764706</v>
      </c>
      <c r="E14" s="72">
        <f>SUM(E7:E12)</f>
        <v>2415</v>
      </c>
      <c r="F14" s="72">
        <f t="shared" si="1"/>
        <v>1855</v>
      </c>
      <c r="G14" s="62">
        <f>F14/C14*100</f>
        <v>331.25</v>
      </c>
      <c r="H14" s="69" t="s">
        <v>243</v>
      </c>
      <c r="I14" s="71">
        <f>SUM(I7:I12)</f>
        <v>26</v>
      </c>
      <c r="J14" s="71">
        <f>SUM(J7:J13)</f>
        <v>757</v>
      </c>
      <c r="K14" s="62">
        <f>SUM(J14-I14)/I14*100</f>
        <v>2811.53846153846</v>
      </c>
      <c r="L14" s="71">
        <f>SUM(L7:L13)</f>
        <v>2351</v>
      </c>
      <c r="M14" s="71">
        <f t="shared" si="0"/>
        <v>1594</v>
      </c>
      <c r="N14" s="62">
        <f t="shared" si="2"/>
        <v>210.568031704095</v>
      </c>
      <c r="O14" s="45"/>
      <c r="P14" s="45"/>
      <c r="Q14" s="45"/>
    </row>
    <row r="15" s="44" customFormat="1" ht="30" customHeight="1" spans="1:17">
      <c r="A15" s="69" t="s">
        <v>244</v>
      </c>
      <c r="B15" s="71">
        <v>155</v>
      </c>
      <c r="C15" s="71">
        <v>197</v>
      </c>
      <c r="D15" s="62">
        <f>SUM(C15-B15)/B15*100</f>
        <v>27.0967741935484</v>
      </c>
      <c r="E15" s="72">
        <v>197</v>
      </c>
      <c r="F15" s="73" t="s">
        <v>245</v>
      </c>
      <c r="G15" s="62">
        <f>F15/C15*100</f>
        <v>0</v>
      </c>
      <c r="H15" s="69" t="s">
        <v>246</v>
      </c>
      <c r="I15" s="71">
        <f>B16-I7-I11-I12-I13-I10-I9-I8</f>
        <v>197</v>
      </c>
      <c r="J15" s="73" t="s">
        <v>245</v>
      </c>
      <c r="K15" s="62">
        <f>SUM(J15-I15)/I15*100</f>
        <v>-100</v>
      </c>
      <c r="L15" s="71">
        <f>E16-L14</f>
        <v>261</v>
      </c>
      <c r="M15" s="71">
        <f t="shared" si="0"/>
        <v>261</v>
      </c>
      <c r="N15" s="73"/>
      <c r="O15" s="45"/>
      <c r="P15" s="45"/>
      <c r="Q15" s="45"/>
    </row>
    <row r="16" s="44" customFormat="1" ht="30" customHeight="1" spans="1:17">
      <c r="A16" s="69" t="s">
        <v>247</v>
      </c>
      <c r="B16" s="71">
        <f>B14+B15</f>
        <v>223</v>
      </c>
      <c r="C16" s="71">
        <f>C14+C15</f>
        <v>757</v>
      </c>
      <c r="D16" s="62">
        <f>SUM(C16-B16)/B16*100</f>
        <v>239.461883408072</v>
      </c>
      <c r="E16" s="72">
        <f>E14+E15</f>
        <v>2612</v>
      </c>
      <c r="F16" s="72">
        <f t="shared" si="1"/>
        <v>1855</v>
      </c>
      <c r="G16" s="62">
        <f>F16/C16*100</f>
        <v>245.046235138705</v>
      </c>
      <c r="H16" s="69" t="s">
        <v>248</v>
      </c>
      <c r="I16" s="71">
        <f>I14+I15</f>
        <v>223</v>
      </c>
      <c r="J16" s="71">
        <f>J14+J15</f>
        <v>757</v>
      </c>
      <c r="K16" s="62">
        <f>SUM(J16-I16)/I16*100</f>
        <v>239.461883408072</v>
      </c>
      <c r="L16" s="71">
        <f>L14+L15</f>
        <v>2612</v>
      </c>
      <c r="M16" s="71">
        <f t="shared" si="0"/>
        <v>1855</v>
      </c>
      <c r="N16" s="62">
        <f>M16/J16*100</f>
        <v>245.046235138705</v>
      </c>
      <c r="O16" s="45"/>
      <c r="P16" s="45"/>
      <c r="Q16" s="45"/>
    </row>
  </sheetData>
  <mergeCells count="12">
    <mergeCell ref="A2:N2"/>
    <mergeCell ref="K3:O3"/>
    <mergeCell ref="A4:G4"/>
    <mergeCell ref="H4:N4"/>
    <mergeCell ref="C5:D5"/>
    <mergeCell ref="E5:G5"/>
    <mergeCell ref="J5:K5"/>
    <mergeCell ref="L5:N5"/>
    <mergeCell ref="A5:A6"/>
    <mergeCell ref="B5:B6"/>
    <mergeCell ref="H5:H6"/>
    <mergeCell ref="I5:I6"/>
  </mergeCells>
  <printOptions horizontalCentered="1"/>
  <pageMargins left="0.156944444444444" right="0.156944444444444" top="0.393055555555556" bottom="0.590277777777778" header="0.118055555555556" footer="0.314583333333333"/>
  <pageSetup paperSize="9" scale="75" orientation="landscape" useFirstPageNumber="1"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C4" sqref="C4"/>
    </sheetView>
  </sheetViews>
  <sheetFormatPr defaultColWidth="12" defaultRowHeight="15" outlineLevelCol="2"/>
  <cols>
    <col min="1" max="1" width="28" style="31" customWidth="1"/>
    <col min="2" max="2" width="58.3333333333333" style="31" customWidth="1"/>
    <col min="3" max="3" width="65.5" style="31" customWidth="1"/>
    <col min="4" max="4" width="18.1666666666667" style="30" customWidth="1"/>
    <col min="5" max="16384" width="12" style="30"/>
  </cols>
  <sheetData>
    <row r="1" s="30" customFormat="1" ht="27" customHeight="1" spans="1:3">
      <c r="A1" s="6" t="s">
        <v>249</v>
      </c>
      <c r="B1" s="31"/>
      <c r="C1" s="31"/>
    </row>
    <row r="2" s="30" customFormat="1" ht="49" customHeight="1" spans="1:3">
      <c r="A2" s="7" t="s">
        <v>250</v>
      </c>
      <c r="B2" s="7"/>
      <c r="C2" s="7"/>
    </row>
    <row r="3" s="30" customFormat="1" ht="24" customHeight="1" spans="1:3">
      <c r="A3" s="9" t="s">
        <v>191</v>
      </c>
      <c r="B3" s="32"/>
      <c r="C3" s="33" t="s">
        <v>251</v>
      </c>
    </row>
    <row r="4" s="30" customFormat="1" ht="75.75" customHeight="1" spans="1:3">
      <c r="A4" s="34" t="s">
        <v>252</v>
      </c>
      <c r="B4" s="34" t="s">
        <v>253</v>
      </c>
      <c r="C4" s="35" t="s">
        <v>254</v>
      </c>
    </row>
    <row r="5" s="30" customFormat="1" ht="73.5" customHeight="1" spans="1:3">
      <c r="A5" s="34" t="s">
        <v>255</v>
      </c>
      <c r="B5" s="36">
        <f>B6+B7</f>
        <v>277924</v>
      </c>
      <c r="C5" s="36">
        <f>C6+C7</f>
        <v>370620</v>
      </c>
    </row>
    <row r="6" s="30" customFormat="1" ht="71.25" customHeight="1" spans="1:3">
      <c r="A6" s="34" t="s">
        <v>256</v>
      </c>
      <c r="B6" s="36">
        <v>147102</v>
      </c>
      <c r="C6" s="37">
        <f>B6+6013</f>
        <v>153115</v>
      </c>
    </row>
    <row r="7" s="30" customFormat="1" ht="78" customHeight="1" spans="1:3">
      <c r="A7" s="34" t="s">
        <v>257</v>
      </c>
      <c r="B7" s="36">
        <v>130822</v>
      </c>
      <c r="C7" s="36">
        <f>B7+[1]新增政府债券安排表!B33+[1]新增政府债券安排表!B39</f>
        <v>217505</v>
      </c>
    </row>
    <row r="8" s="30" customFormat="1" spans="1:3">
      <c r="A8" s="31"/>
      <c r="B8" s="31"/>
      <c r="C8" s="31"/>
    </row>
    <row r="9" s="30" customFormat="1" spans="1:3">
      <c r="A9" s="31"/>
      <c r="B9" s="38"/>
      <c r="C9" s="31"/>
    </row>
  </sheetData>
  <mergeCells count="2">
    <mergeCell ref="A2:C2"/>
    <mergeCell ref="A10:C10"/>
  </mergeCells>
  <pageMargins left="0.700694444444444" right="0.700694444444444" top="0.751388888888889" bottom="0.751388888888889" header="0.298611111111111" footer="0.298611111111111"/>
  <pageSetup paperSize="9" orientation="landscape" horizontalDpi="6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
  <sheetViews>
    <sheetView workbookViewId="0">
      <selection activeCell="L13" sqref="L13"/>
    </sheetView>
  </sheetViews>
  <sheetFormatPr defaultColWidth="11.8666666666667" defaultRowHeight="15"/>
  <cols>
    <col min="1" max="1" width="69.5" style="1" customWidth="1"/>
    <col min="2" max="2" width="21.8333333333333" style="3" customWidth="1"/>
    <col min="3" max="3" width="30.7555555555556" style="4" customWidth="1"/>
    <col min="4" max="4" width="12.1222222222222" style="1"/>
    <col min="5" max="5" width="12" style="1"/>
    <col min="6" max="6" width="12.6666666666667" style="1"/>
    <col min="7" max="9" width="12" style="1"/>
    <col min="10" max="10" width="14.1666666666667" style="1"/>
    <col min="11" max="12" width="12" style="1"/>
    <col min="13" max="13" width="12" style="5"/>
    <col min="14" max="31" width="12" style="1"/>
    <col min="32" max="16384" width="11.8666666666667" style="1"/>
  </cols>
  <sheetData>
    <row r="1" s="1" customFormat="1" ht="27" customHeight="1" spans="1:13">
      <c r="A1" s="6" t="s">
        <v>258</v>
      </c>
      <c r="B1" s="3"/>
      <c r="C1" s="4"/>
      <c r="M1" s="5"/>
    </row>
    <row r="2" s="1" customFormat="1" ht="36" customHeight="1" spans="1:13">
      <c r="A2" s="7" t="s">
        <v>259</v>
      </c>
      <c r="B2" s="8"/>
      <c r="C2" s="7"/>
      <c r="M2" s="5"/>
    </row>
    <row r="3" s="1" customFormat="1" ht="30" customHeight="1" spans="1:13">
      <c r="A3" s="9" t="s">
        <v>191</v>
      </c>
      <c r="B3" s="10"/>
      <c r="C3" s="11" t="s">
        <v>260</v>
      </c>
      <c r="M3" s="5"/>
    </row>
    <row r="4" s="2" customFormat="1" ht="42" customHeight="1" spans="1:13">
      <c r="A4" s="12" t="s">
        <v>261</v>
      </c>
      <c r="B4" s="13" t="s">
        <v>262</v>
      </c>
      <c r="C4" s="12" t="s">
        <v>263</v>
      </c>
      <c r="M4" s="14"/>
    </row>
    <row r="5" s="1" customFormat="1" ht="32" customHeight="1" spans="1:13">
      <c r="A5" s="15" t="s">
        <v>264</v>
      </c>
      <c r="B5" s="16">
        <f>B6+B11+B14+B21+B26+B30+B34+B37+B24</f>
        <v>101209</v>
      </c>
      <c r="C5" s="17"/>
      <c r="M5" s="5"/>
    </row>
    <row r="6" s="3" customFormat="1" ht="32" customHeight="1" spans="1:13">
      <c r="A6" s="18" t="s">
        <v>265</v>
      </c>
      <c r="B6" s="19">
        <f>SUM(B7:B10)</f>
        <v>391</v>
      </c>
      <c r="C6" s="20"/>
      <c r="M6" s="5"/>
    </row>
    <row r="7" s="3" customFormat="1" ht="32" customHeight="1" spans="1:13">
      <c r="A7" s="21" t="s">
        <v>266</v>
      </c>
      <c r="B7" s="22">
        <v>70</v>
      </c>
      <c r="C7" s="20">
        <v>2050201</v>
      </c>
      <c r="M7" s="5"/>
    </row>
    <row r="8" s="3" customFormat="1" ht="32" customHeight="1" spans="1:13">
      <c r="A8" s="21" t="s">
        <v>267</v>
      </c>
      <c r="B8" s="22">
        <v>110</v>
      </c>
      <c r="C8" s="20">
        <v>2050202</v>
      </c>
      <c r="M8" s="5"/>
    </row>
    <row r="9" s="3" customFormat="1" ht="32" customHeight="1" spans="1:13">
      <c r="A9" s="21" t="s">
        <v>268</v>
      </c>
      <c r="B9" s="22">
        <v>200</v>
      </c>
      <c r="C9" s="20">
        <v>2050202</v>
      </c>
      <c r="M9" s="5"/>
    </row>
    <row r="10" s="3" customFormat="1" ht="32" customHeight="1" spans="1:13">
      <c r="A10" s="21" t="s">
        <v>269</v>
      </c>
      <c r="B10" s="22">
        <v>11</v>
      </c>
      <c r="C10" s="20">
        <v>2050299</v>
      </c>
      <c r="M10" s="5"/>
    </row>
    <row r="11" s="1" customFormat="1" ht="32" customHeight="1" spans="1:13">
      <c r="A11" s="18" t="s">
        <v>270</v>
      </c>
      <c r="B11" s="19">
        <f>SUM(B12:B13)</f>
        <v>66</v>
      </c>
      <c r="C11" s="20"/>
      <c r="M11" s="5"/>
    </row>
    <row r="12" s="1" customFormat="1" ht="32" customHeight="1" spans="1:13">
      <c r="A12" s="21" t="s">
        <v>271</v>
      </c>
      <c r="B12" s="22">
        <v>37</v>
      </c>
      <c r="C12" s="20">
        <v>2210108</v>
      </c>
      <c r="M12" s="5"/>
    </row>
    <row r="13" s="1" customFormat="1" ht="32" customHeight="1" spans="1:13">
      <c r="A13" s="21" t="s">
        <v>272</v>
      </c>
      <c r="B13" s="22">
        <v>29</v>
      </c>
      <c r="C13" s="20">
        <v>2210103</v>
      </c>
      <c r="M13" s="5"/>
    </row>
    <row r="14" s="3" customFormat="1" ht="32" customHeight="1" spans="1:13">
      <c r="A14" s="18" t="s">
        <v>273</v>
      </c>
      <c r="B14" s="19">
        <f>SUM(B15:B20)</f>
        <v>2922</v>
      </c>
      <c r="C14" s="20"/>
      <c r="M14" s="5"/>
    </row>
    <row r="15" s="3" customFormat="1" ht="32" customHeight="1" spans="1:13">
      <c r="A15" s="21" t="s">
        <v>274</v>
      </c>
      <c r="B15" s="22">
        <v>315</v>
      </c>
      <c r="C15" s="20">
        <v>2130310</v>
      </c>
      <c r="M15" s="5"/>
    </row>
    <row r="16" s="3" customFormat="1" ht="32" customHeight="1" spans="1:13">
      <c r="A16" s="21" t="s">
        <v>275</v>
      </c>
      <c r="B16" s="22">
        <v>800</v>
      </c>
      <c r="C16" s="20">
        <v>2130316</v>
      </c>
      <c r="M16" s="5"/>
    </row>
    <row r="17" s="3" customFormat="1" ht="71" customHeight="1" spans="1:13">
      <c r="A17" s="21" t="s">
        <v>276</v>
      </c>
      <c r="B17" s="22">
        <f>1446-80</f>
        <v>1366</v>
      </c>
      <c r="C17" s="20">
        <v>2130305</v>
      </c>
      <c r="M17" s="5"/>
    </row>
    <row r="18" s="3" customFormat="1" ht="32" customHeight="1" spans="1:13">
      <c r="A18" s="21" t="s">
        <v>277</v>
      </c>
      <c r="B18" s="22">
        <v>80</v>
      </c>
      <c r="C18" s="20">
        <v>2130311</v>
      </c>
      <c r="M18" s="5"/>
    </row>
    <row r="19" s="3" customFormat="1" ht="32" customHeight="1" spans="1:13">
      <c r="A19" s="21" t="s">
        <v>278</v>
      </c>
      <c r="B19" s="22">
        <v>161</v>
      </c>
      <c r="C19" s="20">
        <v>2130153</v>
      </c>
      <c r="M19" s="5"/>
    </row>
    <row r="20" s="3" customFormat="1" ht="32" customHeight="1" spans="1:13">
      <c r="A20" s="21" t="s">
        <v>279</v>
      </c>
      <c r="B20" s="22">
        <v>200</v>
      </c>
      <c r="C20" s="20">
        <v>2130305</v>
      </c>
      <c r="M20" s="5"/>
    </row>
    <row r="21" s="1" customFormat="1" ht="32" customHeight="1" spans="1:13">
      <c r="A21" s="18" t="s">
        <v>280</v>
      </c>
      <c r="B21" s="19">
        <f>SUM(B22:B23)</f>
        <v>979</v>
      </c>
      <c r="C21" s="20"/>
      <c r="M21" s="5"/>
    </row>
    <row r="22" s="3" customFormat="1" ht="32" customHeight="1" spans="1:13">
      <c r="A22" s="21" t="s">
        <v>281</v>
      </c>
      <c r="B22" s="22">
        <v>216</v>
      </c>
      <c r="C22" s="20">
        <v>2140104</v>
      </c>
      <c r="M22" s="5"/>
    </row>
    <row r="23" s="3" customFormat="1" ht="32" customHeight="1" spans="1:13">
      <c r="A23" s="21" t="s">
        <v>282</v>
      </c>
      <c r="B23" s="22">
        <v>763</v>
      </c>
      <c r="C23" s="20">
        <v>2140104</v>
      </c>
      <c r="M23" s="5"/>
    </row>
    <row r="24" s="3" customFormat="1" ht="32" customHeight="1" spans="1:13">
      <c r="A24" s="18" t="s">
        <v>283</v>
      </c>
      <c r="B24" s="19">
        <v>18</v>
      </c>
      <c r="C24" s="20"/>
      <c r="M24" s="5"/>
    </row>
    <row r="25" s="3" customFormat="1" ht="32" customHeight="1" spans="1:13">
      <c r="A25" s="21" t="s">
        <v>284</v>
      </c>
      <c r="B25" s="22">
        <v>18</v>
      </c>
      <c r="C25" s="20">
        <v>2150299</v>
      </c>
      <c r="M25" s="5"/>
    </row>
    <row r="26" s="1" customFormat="1" ht="32" customHeight="1" spans="1:13">
      <c r="A26" s="18" t="s">
        <v>285</v>
      </c>
      <c r="B26" s="19">
        <f>SUM(B27:B29)</f>
        <v>3700</v>
      </c>
      <c r="C26" s="23"/>
      <c r="M26" s="5"/>
    </row>
    <row r="27" s="1" customFormat="1" ht="32" customHeight="1" spans="1:13">
      <c r="A27" s="24" t="s">
        <v>286</v>
      </c>
      <c r="B27" s="22">
        <v>900</v>
      </c>
      <c r="C27" s="23">
        <v>2310301</v>
      </c>
      <c r="M27" s="5"/>
    </row>
    <row r="28" s="1" customFormat="1" ht="32" customHeight="1" spans="1:13">
      <c r="A28" s="24" t="s">
        <v>287</v>
      </c>
      <c r="B28" s="22">
        <v>1700</v>
      </c>
      <c r="C28" s="23">
        <v>2310301</v>
      </c>
      <c r="M28" s="5"/>
    </row>
    <row r="29" s="1" customFormat="1" ht="32" customHeight="1" spans="1:13">
      <c r="A29" s="25" t="s">
        <v>288</v>
      </c>
      <c r="B29" s="22">
        <v>1100</v>
      </c>
      <c r="C29" s="23">
        <v>2310301</v>
      </c>
      <c r="M29" s="5"/>
    </row>
    <row r="30" s="1" customFormat="1" ht="32" customHeight="1" spans="1:13">
      <c r="A30" s="18" t="s">
        <v>289</v>
      </c>
      <c r="B30" s="19">
        <f>SUM(B31:B33)</f>
        <v>18364</v>
      </c>
      <c r="C30" s="23"/>
      <c r="M30" s="5"/>
    </row>
    <row r="31" s="1" customFormat="1" ht="32" customHeight="1" spans="1:13">
      <c r="A31" s="26" t="s">
        <v>290</v>
      </c>
      <c r="B31" s="22">
        <v>-1491</v>
      </c>
      <c r="C31" s="23">
        <v>2210108</v>
      </c>
      <c r="M31" s="5"/>
    </row>
    <row r="32" s="1" customFormat="1" ht="32" customHeight="1" spans="1:13">
      <c r="A32" s="24" t="s">
        <v>291</v>
      </c>
      <c r="B32" s="22">
        <v>14285</v>
      </c>
      <c r="C32" s="23">
        <v>21219</v>
      </c>
      <c r="M32" s="5"/>
    </row>
    <row r="33" s="1" customFormat="1" ht="32" customHeight="1" spans="1:13">
      <c r="A33" s="21" t="s">
        <v>292</v>
      </c>
      <c r="B33" s="22">
        <v>5570</v>
      </c>
      <c r="C33" s="23">
        <v>21219</v>
      </c>
      <c r="M33" s="5"/>
    </row>
    <row r="34" s="1" customFormat="1" ht="32" customHeight="1" spans="1:13">
      <c r="A34" s="27" t="s">
        <v>293</v>
      </c>
      <c r="B34" s="19">
        <f>SUM(B35:B36)</f>
        <v>74498</v>
      </c>
      <c r="C34" s="28"/>
      <c r="M34" s="5"/>
    </row>
    <row r="35" s="1" customFormat="1" ht="32" customHeight="1" spans="1:13">
      <c r="A35" s="21" t="s">
        <v>294</v>
      </c>
      <c r="B35" s="22">
        <v>72398</v>
      </c>
      <c r="C35" s="23">
        <v>2310411</v>
      </c>
      <c r="M35" s="5"/>
    </row>
    <row r="36" s="1" customFormat="1" ht="32" customHeight="1" spans="1:13">
      <c r="A36" s="21" t="s">
        <v>295</v>
      </c>
      <c r="B36" s="22">
        <v>2100</v>
      </c>
      <c r="C36" s="23"/>
      <c r="M36" s="5"/>
    </row>
    <row r="37" s="1" customFormat="1" ht="32" customHeight="1" spans="1:13">
      <c r="A37" s="27" t="s">
        <v>296</v>
      </c>
      <c r="B37" s="19">
        <f>SUM(B38)</f>
        <v>271</v>
      </c>
      <c r="C37" s="28"/>
      <c r="M37" s="5"/>
    </row>
    <row r="38" s="1" customFormat="1" ht="32" customHeight="1" spans="1:13">
      <c r="A38" s="26" t="s">
        <v>297</v>
      </c>
      <c r="B38" s="29">
        <v>271</v>
      </c>
      <c r="C38" s="28"/>
      <c r="M38" s="5"/>
    </row>
    <row r="39" s="1" customFormat="1" ht="37" customHeight="1" spans="1:13">
      <c r="B39" s="3"/>
      <c r="C39" s="4"/>
      <c r="M39" s="5"/>
    </row>
    <row r="40" s="1" customFormat="1" spans="1:13">
      <c r="B40" s="3"/>
      <c r="C40" s="4"/>
      <c r="M40" s="5"/>
    </row>
    <row r="41" s="1" customFormat="1" spans="1:13">
      <c r="B41" s="3"/>
      <c r="C41" s="4"/>
      <c r="M41" s="5"/>
    </row>
    <row r="42" s="1" customFormat="1" spans="1:13">
      <c r="B42" s="3"/>
      <c r="C42" s="4"/>
      <c r="M42" s="5"/>
    </row>
    <row r="43" s="1" customFormat="1" spans="1:13">
      <c r="B43" s="3"/>
      <c r="C43" s="4"/>
      <c r="M43" s="5"/>
    </row>
    <row r="44" s="1" customFormat="1" spans="1:13">
      <c r="B44" s="3"/>
      <c r="C44" s="4"/>
      <c r="M44" s="5"/>
    </row>
    <row r="45" s="1" customFormat="1" spans="1:13">
      <c r="B45" s="3"/>
      <c r="C45" s="4"/>
      <c r="M45" s="5"/>
    </row>
    <row r="46" s="1" customFormat="1" spans="1:13">
      <c r="B46" s="3"/>
      <c r="C46" s="4"/>
      <c r="M46" s="5"/>
    </row>
    <row r="47" s="1" customFormat="1" spans="1:13">
      <c r="B47" s="3"/>
      <c r="C47" s="4"/>
      <c r="M47" s="5"/>
    </row>
    <row r="48" s="1" customFormat="1" spans="1:13">
      <c r="B48" s="3"/>
      <c r="C48" s="4"/>
      <c r="M48" s="5"/>
    </row>
    <row r="49" s="1" customFormat="1" spans="2:13">
      <c r="B49" s="3"/>
      <c r="C49" s="4"/>
      <c r="M49" s="5"/>
    </row>
    <row r="50" s="1" customFormat="1" spans="2:13">
      <c r="B50" s="3"/>
      <c r="C50" s="4"/>
      <c r="M50" s="5"/>
    </row>
    <row r="51" s="1" customFormat="1" spans="2:13">
      <c r="B51" s="3"/>
      <c r="C51" s="4"/>
      <c r="M51" s="5"/>
    </row>
    <row r="52" s="1" customFormat="1" spans="2:13">
      <c r="B52" s="3"/>
      <c r="C52" s="4"/>
      <c r="M52" s="5"/>
    </row>
    <row r="53" s="1" customFormat="1" spans="2:13">
      <c r="B53" s="3"/>
      <c r="C53" s="4"/>
      <c r="M53" s="5"/>
    </row>
    <row r="54" s="1" customFormat="1" spans="2:13">
      <c r="B54" s="3"/>
      <c r="C54" s="4"/>
      <c r="M54" s="5"/>
    </row>
    <row r="55" s="1" customFormat="1" spans="2:13">
      <c r="B55" s="3"/>
      <c r="C55" s="4"/>
      <c r="M55" s="5"/>
    </row>
    <row r="56" s="1" customFormat="1" spans="2:13">
      <c r="B56" s="3"/>
      <c r="C56" s="4"/>
      <c r="M56" s="5"/>
    </row>
    <row r="57" s="1" customFormat="1" spans="2:13">
      <c r="B57" s="3"/>
      <c r="C57" s="4"/>
      <c r="M57" s="5"/>
    </row>
    <row r="58" s="1" customFormat="1" spans="2:13">
      <c r="B58" s="3"/>
      <c r="C58" s="4"/>
      <c r="M58" s="5"/>
    </row>
    <row r="59" s="1" customFormat="1" spans="2:13">
      <c r="B59" s="3"/>
      <c r="C59" s="4"/>
      <c r="M59" s="5"/>
    </row>
    <row r="60" s="1" customFormat="1" spans="2:13">
      <c r="B60" s="3"/>
      <c r="C60" s="4"/>
      <c r="I60" s="5"/>
      <c r="M60" s="5"/>
    </row>
    <row r="61" s="1" customFormat="1" spans="2:13">
      <c r="B61" s="3"/>
      <c r="C61" s="4"/>
      <c r="I61" s="5"/>
      <c r="K61" s="5"/>
      <c r="M61" s="5"/>
    </row>
    <row r="62" s="1" customFormat="1" spans="2:13">
      <c r="B62" s="3"/>
      <c r="C62" s="4"/>
      <c r="I62" s="5"/>
      <c r="M62" s="5"/>
    </row>
    <row r="63" s="1" customFormat="1" ht="16" customHeight="1" spans="2:13">
      <c r="B63" s="3"/>
      <c r="C63" s="4"/>
      <c r="M63" s="5"/>
    </row>
    <row r="64" s="1" customFormat="1" spans="2:13">
      <c r="B64" s="3"/>
      <c r="C64" s="4"/>
      <c r="M64" s="5"/>
    </row>
    <row r="65" s="1" customFormat="1" spans="2:13">
      <c r="B65" s="3"/>
      <c r="C65" s="4"/>
      <c r="M65" s="5"/>
    </row>
  </sheetData>
  <mergeCells count="1">
    <mergeCell ref="A2:C2"/>
  </mergeCells>
  <pageMargins left="0.251388888888889" right="0.251388888888889" top="0.751388888888889" bottom="0.751388888888889" header="0.298611111111111" footer="0.298611111111111"/>
  <pageSetup paperSize="9" orientation="portrait" horizontalDpi="6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www.xunchi.com</Company>
  <Application>Microsoft Excel</Application>
  <HeadingPairs>
    <vt:vector size="2" baseType="variant">
      <vt:variant>
        <vt:lpstr>工作表</vt:lpstr>
      </vt:variant>
      <vt:variant>
        <vt:i4>6</vt:i4>
      </vt:variant>
    </vt:vector>
  </HeadingPairs>
  <TitlesOfParts>
    <vt:vector size="6" baseType="lpstr">
      <vt:lpstr>公共预算收支调整表</vt:lpstr>
      <vt:lpstr>政府性基金预算收支调整表</vt:lpstr>
      <vt:lpstr>社会保险基金预算调整表</vt:lpstr>
      <vt:lpstr>国有资本经营预算调整表</vt:lpstr>
      <vt:lpstr>债务限额和余额情况表 </vt:lpstr>
      <vt:lpstr>新增政府债券安排表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_天蝎座菇凉</cp:lastModifiedBy>
  <dcterms:created xsi:type="dcterms:W3CDTF">2015-11-27T20:35:00Z</dcterms:created>
  <cp:lastPrinted>2021-12-01T20:32:00Z</cp:lastPrinted>
  <dcterms:modified xsi:type="dcterms:W3CDTF">2026-01-09T07:44:12Z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CE0E87B6B18146409DF05A4A3348AD86_13</vt:lpwstr>
  </property>
  <property fmtid="{D5CDD505-2E9C-101B-9397-08002B2CF9AE}" pid="4" name="KSOReadingLayout">
    <vt:bool>true</vt:bool>
  </property>
  <property fmtid="{D5CDD505-2E9C-101B-9397-08002B2CF9AE}" pid="5" name="CalculationRule">
    <vt:i4>0</vt:i4>
  </property>
</Properties>
</file>